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08576daaff291d39/Documents/Accounts/25.26/Year End/"/>
    </mc:Choice>
  </mc:AlternateContent>
  <xr:revisionPtr revIDLastSave="125" documentId="8_{BBE08A18-757B-4E11-B1DA-E75FA2A4F49E}" xr6:coauthVersionLast="47" xr6:coauthVersionMax="47" xr10:uidLastSave="{6D00756A-9AC6-4C27-BA2B-2917A5A68D99}"/>
  <bookViews>
    <workbookView xWindow="-28920" yWindow="-120" windowWidth="29040" windowHeight="15720" tabRatio="874" xr2:uid="{00000000-000D-0000-FFFF-FFFF00000000}"/>
  </bookViews>
  <sheets>
    <sheet name="Accounting Statement" sheetId="13" r:id="rId1"/>
    <sheet name="Box 2 Precept" sheetId="1" r:id="rId2"/>
    <sheet name="Box 3 Receipts" sheetId="7" r:id="rId3"/>
    <sheet name="Box 4 Staff costs" sheetId="8" r:id="rId4"/>
    <sheet name="Box 5 Loan repayments" sheetId="9" r:id="rId5"/>
    <sheet name="Box 6 Payments" sheetId="10" r:id="rId6"/>
    <sheet name="Reserves" sheetId="14" r:id="rId7"/>
    <sheet name="Box 9 Fixed assets" sheetId="11" r:id="rId8"/>
    <sheet name="Box 10 Borrowings" sheetId="12"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3" l="1"/>
  <c r="C14" i="13"/>
  <c r="E34" i="11"/>
  <c r="C34" i="11"/>
  <c r="C40" i="11"/>
  <c r="B40" i="11"/>
  <c r="D39" i="11"/>
  <c r="D38" i="11"/>
  <c r="D37" i="11"/>
  <c r="C13" i="13"/>
  <c r="D13" i="13"/>
  <c r="D40" i="11" l="1"/>
  <c r="F28" i="14"/>
  <c r="F25" i="14"/>
  <c r="E4" i="14"/>
  <c r="F8" i="13"/>
  <c r="H8" i="13" s="1"/>
  <c r="E17" i="13"/>
  <c r="G17" i="13" s="1"/>
  <c r="E16" i="13"/>
  <c r="G16" i="13" s="1"/>
  <c r="E9" i="13"/>
  <c r="G9" i="13" s="1"/>
  <c r="E10" i="13"/>
  <c r="G10" i="13" s="1"/>
  <c r="E11" i="13"/>
  <c r="G11" i="13" s="1"/>
  <c r="E12" i="13"/>
  <c r="G12" i="13" s="1"/>
  <c r="E8" i="13"/>
  <c r="G8" i="13" s="1"/>
  <c r="F17" i="13"/>
  <c r="H17" i="13" s="1"/>
  <c r="F16" i="13"/>
  <c r="H16" i="13" s="1"/>
  <c r="F9" i="13"/>
  <c r="H9" i="13" s="1"/>
  <c r="F10" i="13"/>
  <c r="H10" i="13" s="1"/>
  <c r="F11" i="13"/>
  <c r="H11" i="13" s="1"/>
  <c r="F12" i="13"/>
  <c r="H12" i="13" s="1"/>
  <c r="G29" i="14" l="1"/>
  <c r="J9" i="13"/>
  <c r="J17" i="13"/>
  <c r="J16" i="13"/>
  <c r="J12" i="13"/>
  <c r="J8" i="13"/>
  <c r="J11" i="13"/>
  <c r="J10" i="13"/>
  <c r="E4" i="12"/>
  <c r="E6" i="12" s="1"/>
  <c r="C4" i="12"/>
  <c r="E4" i="11"/>
  <c r="C4" i="11"/>
  <c r="E4" i="10"/>
  <c r="C4" i="10"/>
  <c r="E4" i="9"/>
  <c r="C4" i="9"/>
  <c r="E4" i="8"/>
  <c r="C4" i="8"/>
  <c r="E4" i="7"/>
  <c r="C4" i="7"/>
  <c r="C4" i="1"/>
  <c r="E4" i="1"/>
  <c r="C19" i="12"/>
  <c r="B19" i="12"/>
  <c r="D18" i="12"/>
  <c r="D17" i="12"/>
  <c r="D16" i="12"/>
  <c r="D15" i="12"/>
  <c r="D14" i="12"/>
  <c r="D13" i="12"/>
  <c r="D12" i="12"/>
  <c r="F7" i="12" s="1"/>
  <c r="C28" i="11"/>
  <c r="B28" i="11"/>
  <c r="D27" i="11"/>
  <c r="D26" i="11"/>
  <c r="D25" i="11"/>
  <c r="D24" i="11"/>
  <c r="D23" i="11"/>
  <c r="D22" i="11"/>
  <c r="D21" i="11"/>
  <c r="D20" i="11"/>
  <c r="D19" i="11"/>
  <c r="D18" i="11"/>
  <c r="D17" i="11"/>
  <c r="D16" i="11"/>
  <c r="D15" i="11"/>
  <c r="D14" i="11"/>
  <c r="D13" i="11"/>
  <c r="C29" i="10"/>
  <c r="B29" i="10"/>
  <c r="D28" i="10"/>
  <c r="D27" i="10"/>
  <c r="D26" i="10"/>
  <c r="D25" i="10"/>
  <c r="D24" i="10"/>
  <c r="D23" i="10"/>
  <c r="D22" i="10"/>
  <c r="D21" i="10"/>
  <c r="D20" i="10"/>
  <c r="D19" i="10"/>
  <c r="D18" i="10"/>
  <c r="D17" i="10"/>
  <c r="D16" i="10"/>
  <c r="D15" i="10"/>
  <c r="D14" i="10"/>
  <c r="C27" i="9"/>
  <c r="B27" i="9"/>
  <c r="D26" i="9"/>
  <c r="D25" i="9"/>
  <c r="D24" i="9"/>
  <c r="D23" i="9"/>
  <c r="D22" i="9"/>
  <c r="D21" i="9"/>
  <c r="D20" i="9"/>
  <c r="D19" i="9"/>
  <c r="D18" i="9"/>
  <c r="D17" i="9"/>
  <c r="D16" i="9"/>
  <c r="D15" i="9"/>
  <c r="D14" i="9"/>
  <c r="D13" i="9"/>
  <c r="D12" i="9"/>
  <c r="D27" i="9" s="1"/>
  <c r="C28" i="8"/>
  <c r="B28" i="8"/>
  <c r="D27" i="8"/>
  <c r="D26" i="8"/>
  <c r="D25" i="8"/>
  <c r="D24" i="8"/>
  <c r="D23" i="8"/>
  <c r="D22" i="8"/>
  <c r="D21" i="8"/>
  <c r="D20" i="8"/>
  <c r="D19" i="8"/>
  <c r="D18" i="8"/>
  <c r="D17" i="8"/>
  <c r="D16" i="8"/>
  <c r="D15" i="8"/>
  <c r="D14" i="8"/>
  <c r="D13" i="8"/>
  <c r="C30" i="7"/>
  <c r="B30" i="7"/>
  <c r="D15" i="7"/>
  <c r="D29" i="7"/>
  <c r="D28" i="7"/>
  <c r="D27" i="7"/>
  <c r="D26" i="7"/>
  <c r="D25" i="7"/>
  <c r="D24" i="7"/>
  <c r="D23" i="7"/>
  <c r="D22" i="7"/>
  <c r="D21" i="7"/>
  <c r="D20" i="7"/>
  <c r="D19" i="7"/>
  <c r="D18" i="7"/>
  <c r="D17" i="7"/>
  <c r="D16" i="7"/>
  <c r="D14" i="1"/>
  <c r="D15" i="1"/>
  <c r="D16" i="1"/>
  <c r="D17" i="1"/>
  <c r="D18" i="1"/>
  <c r="D19" i="1"/>
  <c r="C26" i="1"/>
  <c r="B26" i="1"/>
  <c r="D12" i="1"/>
  <c r="D13" i="1"/>
  <c r="D20" i="1"/>
  <c r="D21" i="1"/>
  <c r="D22" i="1"/>
  <c r="D23" i="1"/>
  <c r="D24" i="1"/>
  <c r="D25" i="1"/>
  <c r="E7" i="10" l="1"/>
  <c r="F7" i="10" s="1"/>
  <c r="D29" i="10"/>
  <c r="D30" i="7"/>
  <c r="E7" i="8"/>
  <c r="F7" i="8" s="1"/>
  <c r="E7" i="12"/>
  <c r="E7" i="11"/>
  <c r="F7" i="11" s="1"/>
  <c r="E7" i="9"/>
  <c r="F7" i="9" s="1"/>
  <c r="E7" i="7"/>
  <c r="F7" i="7" s="1"/>
  <c r="C4" i="14"/>
  <c r="E7" i="1"/>
  <c r="F7" i="1" s="1"/>
  <c r="E6" i="8"/>
  <c r="E6" i="7"/>
  <c r="E6" i="9"/>
  <c r="E6" i="10"/>
  <c r="E6" i="11"/>
  <c r="E6" i="1"/>
  <c r="D19" i="12"/>
  <c r="D28" i="11"/>
  <c r="D28" i="8"/>
  <c r="D26" i="1"/>
</calcChain>
</file>

<file path=xl/sharedStrings.xml><?xml version="1.0" encoding="utf-8"?>
<sst xmlns="http://schemas.openxmlformats.org/spreadsheetml/2006/main" count="152" uniqueCount="88">
  <si>
    <t>Accounting statements 2025-26</t>
  </si>
  <si>
    <t>By completing this box, the figures will pull through to the relevant tabs of the workbook to assist you in reporting on the significant variances</t>
  </si>
  <si>
    <t>Year ending</t>
  </si>
  <si>
    <t>Notes and guidance</t>
  </si>
  <si>
    <t>Explanation required</t>
  </si>
  <si>
    <t>Variance £</t>
  </si>
  <si>
    <t>Variance %</t>
  </si>
  <si>
    <t>Please round all figures to nearest £1.  Do not leave any boxes blank and report £0 or Nil balances.  All figures must agree to underlying financial records.</t>
  </si>
  <si>
    <t>1. Balances brought forward</t>
  </si>
  <si>
    <t>Total balances and reserves at the beginning of the year as recorded in the financial records.  Value must agree to Box 7 of previous year</t>
  </si>
  <si>
    <t>2. (+) Precept or Rates and Levies</t>
  </si>
  <si>
    <t>Total amount of precept (or for IDBs rates and levies) received or receivable in the year. Exclude any grants received.</t>
  </si>
  <si>
    <t>3. (+) Total other receipts</t>
  </si>
  <si>
    <t>Total income or receipts as recorded in the cashbook less the precept or rates/levies received (line 2). Include any grants received.</t>
  </si>
  <si>
    <t>4. (-) Staff costs</t>
  </si>
  <si>
    <t>Total expenditure or payments made to and on behalf of all employees.  Include gross salaries and wages, employers NI contirbutions, employers pension contributions, gratuities and severance payments.</t>
  </si>
  <si>
    <t>5. (-) Loan interest/capital repayments</t>
  </si>
  <si>
    <t>Total expenditure of payments of capital and interest made during the year on the authority's borrowings (if any).</t>
  </si>
  <si>
    <t>6. (-) All other payments</t>
  </si>
  <si>
    <t>Total expenditure or payments as recorded in the cashbook less staff costs (line 4) and loan interest/capital repayments (line 5).</t>
  </si>
  <si>
    <t>7. (=) Balances carried forward</t>
  </si>
  <si>
    <t>Total balances and reserves at the end of the year.  Must equal (1+2+3) - (4+5+6).</t>
  </si>
  <si>
    <t>Please explain in the Reserves tab</t>
  </si>
  <si>
    <t>Bal c/f checker</t>
  </si>
  <si>
    <t>8. Total value of cash and short term investments</t>
  </si>
  <si>
    <r>
      <t xml:space="preserve">The sum of all current and deposit bank accounts, cash holdings and short term investments held as at 31 March - </t>
    </r>
    <r>
      <rPr>
        <b/>
        <sz val="11"/>
        <color theme="1"/>
        <rFont val="Calibri"/>
        <family val="2"/>
        <scheme val="minor"/>
      </rPr>
      <t>to agree with bank reconciliation.</t>
    </r>
  </si>
  <si>
    <t>9. Total fixed assets plus long term investments and assets</t>
  </si>
  <si>
    <t>The value of all the property the authority owns - it is made up of all its fixed assets and long term investments as at 31 March.</t>
  </si>
  <si>
    <t>10. Total borrowings</t>
  </si>
  <si>
    <t>The outstanding capital balances as at 31 March of all loans from third parties (including PWLB).</t>
  </si>
  <si>
    <t>Precept or rates and levies</t>
  </si>
  <si>
    <t>Difference</t>
  </si>
  <si>
    <t>% Change</t>
  </si>
  <si>
    <t>Use the table below to breakdown your explanation</t>
  </si>
  <si>
    <t>2025
£</t>
  </si>
  <si>
    <t>2026
£</t>
  </si>
  <si>
    <t>Explanation (Ensure each explanation is quantified)</t>
  </si>
  <si>
    <t>Total</t>
  </si>
  <si>
    <t>Enter more lines as appropriate</t>
  </si>
  <si>
    <t>Other receipts</t>
  </si>
  <si>
    <t>(consider any fixed assets that have been sold and ensure reflected in explanation in box 9 fixed assets)</t>
  </si>
  <si>
    <t>Please ensure you complete the value for both years, please do not provide the movement only.</t>
  </si>
  <si>
    <t>Staff costs</t>
  </si>
  <si>
    <t>Identify and quantify, changes in head count, pay awards, change in hours, please provide a value</t>
  </si>
  <si>
    <t>Loan interest &amp; capital repayments</t>
  </si>
  <si>
    <t>All other payments</t>
  </si>
  <si>
    <t>(consider any fixed assets that have been purchased and reflect in explanation in box 9 fixed assets)</t>
  </si>
  <si>
    <t>Is this purchase an asset and reflected in Box 9</t>
  </si>
  <si>
    <t>Reserves</t>
  </si>
  <si>
    <t>Box 7</t>
  </si>
  <si>
    <t>Precept</t>
  </si>
  <si>
    <t>£</t>
  </si>
  <si>
    <t>Earmarked reserves:</t>
  </si>
  <si>
    <t>General reserve</t>
  </si>
  <si>
    <t>Total reserves (must agree to Box 7)</t>
  </si>
  <si>
    <t>Total fixed assets inc. long term investments</t>
  </si>
  <si>
    <t>(include any new additions or sold assets which should be reflected in other receipts or other payments)</t>
  </si>
  <si>
    <t>Fixed assets</t>
  </si>
  <si>
    <t>Is this asset movement reflected in Box 3 or Box 6</t>
  </si>
  <si>
    <t>If No please explain why</t>
  </si>
  <si>
    <t>Long Term investments</t>
  </si>
  <si>
    <t>Please provide value of investments held at each year end</t>
  </si>
  <si>
    <t>Total borrowings</t>
  </si>
  <si>
    <t>Please provide 3rd party confirmation if a non PWLB loan</t>
  </si>
  <si>
    <t>Increase in precept due to the addition of funds in the budget to start saving for a New MUGA, increase in grant funding to local bodies, increase in general maintainance costs especially for the public toilets, increase in festive lighting costs.</t>
  </si>
  <si>
    <t>Decrease in cemetery income - interment, purchase and memorial fees</t>
  </si>
  <si>
    <t>Decrease in CCLA dividend payments</t>
  </si>
  <si>
    <t>Decrease in interest on bank accounts</t>
  </si>
  <si>
    <t>Decrease in CIL receipts ( none received in year 2025/26)</t>
  </si>
  <si>
    <t>Decrease in grants funding (no grants received in 2025/26)</t>
  </si>
  <si>
    <t>increase in receipts from sports facilities hire, room hire and large outdoor event income</t>
  </si>
  <si>
    <t>Decrease in income from youth club for water services provided to them by the Town council</t>
  </si>
  <si>
    <t>Multi Purpose Play Area grass renewal fund</t>
  </si>
  <si>
    <t>Memorial Inspection fund</t>
  </si>
  <si>
    <t>Play Equipment renewal fund</t>
  </si>
  <si>
    <t>Cemetery upgrade fund</t>
  </si>
  <si>
    <t>Christmas decorations fund</t>
  </si>
  <si>
    <t>Council office maintenance fund</t>
  </si>
  <si>
    <t>Capital equipment fund</t>
  </si>
  <si>
    <t>Service devolution fund</t>
  </si>
  <si>
    <t>Fryer Field development fund</t>
  </si>
  <si>
    <t>community infrastructure levy fund</t>
  </si>
  <si>
    <t>Election expenses</t>
  </si>
  <si>
    <t>Home watch funds</t>
  </si>
  <si>
    <t>Staffing contingency fund</t>
  </si>
  <si>
    <t>New MUGA Fund</t>
  </si>
  <si>
    <t>Decrease in general income. This difference is from reduced income from the sale of Memorial Benches</t>
  </si>
  <si>
    <t>PWLB Fixed Annuity taken out in 2010 - Loan payments made in 2025/26 were £6938.22 (consisting of Capital and interest), as the loan decreases more capital is paid off the loan  therefore explaining the variation. The variation will increase year on year as more capital is paid and less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</si>
</sst>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809]* #,##0.00_-;\-[$£-809]* #,##0.00_-;_-[$£-809]* &quot;-&quot;??_-;_-@_-"/>
  </numFmts>
  <fonts count="21" x14ac:knownFonts="1">
    <font>
      <sz val="11"/>
      <color theme="1"/>
      <name val="Calibri"/>
      <family val="2"/>
      <scheme val="minor"/>
    </font>
    <font>
      <i/>
      <sz val="8"/>
      <color theme="1"/>
      <name val="Calibri"/>
      <family val="2"/>
      <scheme val="minor"/>
    </font>
    <font>
      <b/>
      <i/>
      <sz val="11"/>
      <color theme="1"/>
      <name val="Calibri"/>
      <family val="2"/>
      <scheme val="minor"/>
    </font>
    <font>
      <b/>
      <sz val="10"/>
      <color theme="1"/>
      <name val="Calibri"/>
      <family val="2"/>
      <scheme val="minor"/>
    </font>
    <font>
      <sz val="11"/>
      <color theme="1"/>
      <name val="Calibri"/>
      <family val="2"/>
      <scheme val="minor"/>
    </font>
    <font>
      <b/>
      <i/>
      <sz val="8"/>
      <color rgb="FFFF0000"/>
      <name val="Calibri"/>
      <family val="2"/>
      <scheme val="minor"/>
    </font>
    <font>
      <b/>
      <sz val="11"/>
      <color theme="1"/>
      <name val="Calibri"/>
      <family val="2"/>
      <scheme val="minor"/>
    </font>
    <font>
      <sz val="11"/>
      <name val="Calibri"/>
      <family val="2"/>
      <scheme val="minor"/>
    </font>
    <font>
      <b/>
      <i/>
      <sz val="11"/>
      <name val="Calibri"/>
      <family val="2"/>
      <scheme val="minor"/>
    </font>
    <font>
      <i/>
      <sz val="11"/>
      <color theme="1"/>
      <name val="Calibri"/>
      <family val="2"/>
      <scheme val="minor"/>
    </font>
    <font>
      <b/>
      <u/>
      <sz val="11"/>
      <color theme="1"/>
      <name val="Calibri"/>
      <family val="2"/>
      <scheme val="minor"/>
    </font>
    <font>
      <b/>
      <i/>
      <sz val="8"/>
      <name val="Calibri"/>
      <family val="2"/>
      <scheme val="minor"/>
    </font>
    <font>
      <b/>
      <i/>
      <sz val="10"/>
      <color rgb="FFFF0000"/>
      <name val="Trebuchet MS"/>
      <family val="2"/>
    </font>
    <font>
      <b/>
      <i/>
      <sz val="10"/>
      <color rgb="FF00B0F0"/>
      <name val="Trebuchet MS"/>
      <family val="2"/>
    </font>
    <font>
      <sz val="11"/>
      <color rgb="FF00B0F0"/>
      <name val="Calibri"/>
      <family val="2"/>
      <scheme val="minor"/>
    </font>
    <font>
      <sz val="11"/>
      <color theme="1"/>
      <name val="Trebuchet MS"/>
      <family val="2"/>
    </font>
    <font>
      <b/>
      <sz val="11"/>
      <color theme="1"/>
      <name val="Trebuchet MS"/>
      <family val="2"/>
    </font>
    <font>
      <b/>
      <u/>
      <sz val="11"/>
      <color theme="1"/>
      <name val="Trebuchet MS"/>
      <family val="2"/>
    </font>
    <font>
      <b/>
      <i/>
      <sz val="11"/>
      <color theme="1"/>
      <name val="Trebuchet MS"/>
      <family val="2"/>
    </font>
    <font>
      <b/>
      <i/>
      <sz val="11"/>
      <color rgb="FFFF0000"/>
      <name val="Calibri"/>
      <family val="2"/>
      <scheme val="minor"/>
    </font>
    <font>
      <i/>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s>
  <cellStyleXfs count="4">
    <xf numFmtId="0" fontId="0"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97">
    <xf numFmtId="0" fontId="0" fillId="0" borderId="0" xfId="0"/>
    <xf numFmtId="0" fontId="0" fillId="0" borderId="1" xfId="0" applyBorder="1"/>
    <xf numFmtId="0" fontId="1" fillId="0" borderId="0" xfId="0" applyFont="1"/>
    <xf numFmtId="0" fontId="3" fillId="0" borderId="0" xfId="0" applyFont="1"/>
    <xf numFmtId="0" fontId="3" fillId="2" borderId="1" xfId="0" applyFont="1" applyFill="1" applyBorder="1" applyAlignment="1">
      <alignment horizontal="center" wrapText="1"/>
    </xf>
    <xf numFmtId="0" fontId="3" fillId="2" borderId="1" xfId="0" applyFont="1" applyFill="1" applyBorder="1" applyAlignment="1">
      <alignment wrapText="1"/>
    </xf>
    <xf numFmtId="9" fontId="2" fillId="0" borderId="1" xfId="1" applyFont="1" applyBorder="1"/>
    <xf numFmtId="0" fontId="5" fillId="0" borderId="0" xfId="0" applyFont="1"/>
    <xf numFmtId="0" fontId="6" fillId="0" borderId="0" xfId="0" applyFont="1"/>
    <xf numFmtId="0" fontId="6" fillId="0" borderId="1" xfId="0" applyFont="1" applyBorder="1" applyAlignment="1">
      <alignment horizontal="right"/>
    </xf>
    <xf numFmtId="0" fontId="6" fillId="0" borderId="1" xfId="0" applyFont="1" applyBorder="1"/>
    <xf numFmtId="0" fontId="7" fillId="0" borderId="0" xfId="0" applyFont="1"/>
    <xf numFmtId="0" fontId="7" fillId="0" borderId="1" xfId="0" applyFont="1" applyBorder="1"/>
    <xf numFmtId="0" fontId="8" fillId="0" borderId="1" xfId="0" applyFont="1" applyBorder="1"/>
    <xf numFmtId="0" fontId="9" fillId="0" borderId="0" xfId="0" applyFont="1"/>
    <xf numFmtId="0" fontId="10" fillId="0" borderId="0" xfId="0" applyFont="1"/>
    <xf numFmtId="0" fontId="11" fillId="0" borderId="0" xfId="0" applyFont="1"/>
    <xf numFmtId="0" fontId="8" fillId="0" borderId="0" xfId="0" applyFont="1"/>
    <xf numFmtId="0" fontId="12" fillId="0" borderId="0" xfId="0" applyFont="1"/>
    <xf numFmtId="0" fontId="13" fillId="0" borderId="0" xfId="0" applyFont="1"/>
    <xf numFmtId="0" fontId="14" fillId="0" borderId="0" xfId="0" applyFont="1"/>
    <xf numFmtId="0" fontId="0" fillId="0" borderId="0" xfId="0" applyAlignment="1">
      <alignment horizontal="left" vertical="top"/>
    </xf>
    <xf numFmtId="0" fontId="0" fillId="0" borderId="0" xfId="0" applyAlignment="1">
      <alignmen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10" fillId="0" borderId="0" xfId="0" applyFont="1" applyAlignment="1">
      <alignment vertical="top" wrapText="1"/>
    </xf>
    <xf numFmtId="0" fontId="0" fillId="2" borderId="4" xfId="0" applyFill="1" applyBorder="1" applyAlignment="1">
      <alignment vertical="top" wrapText="1"/>
    </xf>
    <xf numFmtId="0" fontId="0" fillId="2" borderId="6" xfId="0" applyFill="1" applyBorder="1" applyAlignment="1">
      <alignment vertical="top" wrapText="1"/>
    </xf>
    <xf numFmtId="15" fontId="6" fillId="2" borderId="1" xfId="0" applyNumberFormat="1" applyFont="1" applyFill="1" applyBorder="1" applyAlignment="1">
      <alignment horizontal="center"/>
    </xf>
    <xf numFmtId="0" fontId="0" fillId="3" borderId="6" xfId="0" applyFill="1" applyBorder="1" applyAlignment="1">
      <alignment horizontal="left" vertical="top" wrapText="1"/>
    </xf>
    <xf numFmtId="0" fontId="0" fillId="3" borderId="6" xfId="0" applyFill="1" applyBorder="1" applyAlignment="1">
      <alignment vertical="top" wrapText="1"/>
    </xf>
    <xf numFmtId="0" fontId="0" fillId="3" borderId="7" xfId="0" applyFill="1" applyBorder="1" applyAlignment="1">
      <alignment vertical="top" wrapText="1"/>
    </xf>
    <xf numFmtId="0" fontId="0" fillId="3" borderId="4" xfId="0" applyFill="1" applyBorder="1" applyAlignment="1">
      <alignment vertical="top" wrapText="1"/>
    </xf>
    <xf numFmtId="0" fontId="0" fillId="4" borderId="1" xfId="0" applyFill="1" applyBorder="1" applyAlignment="1">
      <alignment horizontal="left" vertical="top"/>
    </xf>
    <xf numFmtId="0" fontId="0" fillId="4" borderId="8" xfId="0" applyFill="1" applyBorder="1" applyAlignment="1">
      <alignment horizontal="left" vertical="top"/>
    </xf>
    <xf numFmtId="0" fontId="0" fillId="3" borderId="1" xfId="0" applyFill="1" applyBorder="1"/>
    <xf numFmtId="0" fontId="6" fillId="2" borderId="10" xfId="0" applyFont="1" applyFill="1" applyBorder="1" applyAlignment="1">
      <alignment horizontal="center" vertical="top" wrapText="1"/>
    </xf>
    <xf numFmtId="0" fontId="6" fillId="2" borderId="2" xfId="0" applyFont="1" applyFill="1" applyBorder="1" applyAlignment="1">
      <alignment horizontal="center" vertical="top" wrapText="1"/>
    </xf>
    <xf numFmtId="0" fontId="0" fillId="3" borderId="2" xfId="0" applyFill="1" applyBorder="1" applyAlignment="1">
      <alignment horizontal="left" vertical="top" wrapText="1"/>
    </xf>
    <xf numFmtId="0" fontId="0" fillId="3" borderId="11" xfId="0" applyFill="1" applyBorder="1" applyAlignment="1">
      <alignment horizontal="left" vertical="top" wrapText="1"/>
    </xf>
    <xf numFmtId="0" fontId="0" fillId="3" borderId="10" xfId="0" applyFill="1" applyBorder="1" applyAlignment="1">
      <alignment horizontal="left" vertical="top" wrapText="1"/>
    </xf>
    <xf numFmtId="0" fontId="6" fillId="2" borderId="12" xfId="0" applyFont="1" applyFill="1" applyBorder="1" applyAlignment="1">
      <alignment horizontal="center" vertical="top" wrapText="1"/>
    </xf>
    <xf numFmtId="0" fontId="0" fillId="5" borderId="13" xfId="0" applyFill="1" applyBorder="1"/>
    <xf numFmtId="0" fontId="0" fillId="5" borderId="13" xfId="0" applyFill="1" applyBorder="1" applyAlignment="1">
      <alignment horizontal="left" vertical="top"/>
    </xf>
    <xf numFmtId="0" fontId="0" fillId="5" borderId="12" xfId="0" applyFill="1" applyBorder="1"/>
    <xf numFmtId="0" fontId="0" fillId="0" borderId="13" xfId="0" applyBorder="1" applyAlignment="1">
      <alignment horizontal="left" vertical="top" wrapText="1"/>
    </xf>
    <xf numFmtId="0" fontId="6" fillId="2" borderId="10" xfId="0" applyFont="1" applyFill="1" applyBorder="1" applyAlignment="1">
      <alignment horizontal="center"/>
    </xf>
    <xf numFmtId="15" fontId="6" fillId="2" borderId="2" xfId="0" applyNumberFormat="1" applyFont="1" applyFill="1" applyBorder="1" applyAlignment="1">
      <alignment horizontal="center"/>
    </xf>
    <xf numFmtId="9" fontId="0" fillId="4" borderId="2" xfId="1" applyFont="1" applyFill="1" applyBorder="1" applyAlignment="1">
      <alignment horizontal="center" vertical="top"/>
    </xf>
    <xf numFmtId="0" fontId="0" fillId="4" borderId="2" xfId="0" applyFill="1" applyBorder="1" applyAlignment="1">
      <alignment horizontal="center" vertical="top"/>
    </xf>
    <xf numFmtId="0" fontId="0" fillId="4" borderId="11" xfId="0" applyFill="1" applyBorder="1" applyAlignment="1">
      <alignment horizontal="center" vertical="top"/>
    </xf>
    <xf numFmtId="0" fontId="0" fillId="0" borderId="9" xfId="0" applyBorder="1" applyAlignment="1">
      <alignment horizontal="center"/>
    </xf>
    <xf numFmtId="0" fontId="0" fillId="4" borderId="10" xfId="0" applyFill="1" applyBorder="1" applyAlignment="1">
      <alignment horizontal="center" vertical="top"/>
    </xf>
    <xf numFmtId="0" fontId="0" fillId="2" borderId="10" xfId="0" applyFill="1" applyBorder="1" applyAlignment="1">
      <alignment horizontal="center" vertical="top"/>
    </xf>
    <xf numFmtId="0" fontId="0" fillId="2" borderId="2" xfId="0" applyFill="1" applyBorder="1" applyAlignment="1">
      <alignment horizontal="center" vertical="top"/>
    </xf>
    <xf numFmtId="0" fontId="0" fillId="2" borderId="11" xfId="0" applyFill="1" applyBorder="1" applyAlignment="1">
      <alignment horizontal="center" vertical="top"/>
    </xf>
    <xf numFmtId="9" fontId="0" fillId="2" borderId="10" xfId="1" applyFont="1" applyFill="1" applyBorder="1" applyAlignment="1">
      <alignment horizontal="center" vertical="top"/>
    </xf>
    <xf numFmtId="9" fontId="0" fillId="4" borderId="11" xfId="1" applyFont="1" applyFill="1" applyBorder="1" applyAlignment="1">
      <alignment horizontal="center" vertical="top"/>
    </xf>
    <xf numFmtId="0" fontId="15" fillId="0" borderId="0" xfId="0" applyFont="1"/>
    <xf numFmtId="0" fontId="16" fillId="0" borderId="0" xfId="0" applyFont="1"/>
    <xf numFmtId="0" fontId="15" fillId="6" borderId="0" xfId="0" applyFont="1" applyFill="1"/>
    <xf numFmtId="0" fontId="15" fillId="0" borderId="14" xfId="0" applyFont="1" applyBorder="1"/>
    <xf numFmtId="0" fontId="16" fillId="0" borderId="15" xfId="0" applyFont="1" applyBorder="1"/>
    <xf numFmtId="0" fontId="17" fillId="0" borderId="0" xfId="0" applyFont="1"/>
    <xf numFmtId="0" fontId="15" fillId="3" borderId="1" xfId="0" applyFont="1" applyFill="1" applyBorder="1"/>
    <xf numFmtId="0" fontId="15" fillId="0" borderId="0" xfId="0" applyFont="1" applyAlignment="1">
      <alignment horizontal="right"/>
    </xf>
    <xf numFmtId="9" fontId="18" fillId="0" borderId="0" xfId="1" applyFont="1" applyBorder="1"/>
    <xf numFmtId="43" fontId="0" fillId="4" borderId="1" xfId="2" applyFont="1" applyFill="1" applyBorder="1" applyAlignment="1">
      <alignment horizontal="center" vertical="top"/>
    </xf>
    <xf numFmtId="43" fontId="0" fillId="2" borderId="8" xfId="2" applyFont="1" applyFill="1" applyBorder="1" applyAlignment="1">
      <alignment horizontal="center" vertical="top"/>
    </xf>
    <xf numFmtId="43" fontId="0" fillId="4" borderId="5" xfId="2" applyFont="1" applyFill="1" applyBorder="1" applyAlignment="1">
      <alignment horizontal="center" vertical="top"/>
    </xf>
    <xf numFmtId="43" fontId="0" fillId="4" borderId="8" xfId="2" applyFont="1" applyFill="1" applyBorder="1" applyAlignment="1">
      <alignment horizontal="center" vertical="top"/>
    </xf>
    <xf numFmtId="0" fontId="3" fillId="2" borderId="2" xfId="0" applyFont="1" applyFill="1" applyBorder="1" applyAlignment="1">
      <alignment wrapText="1"/>
    </xf>
    <xf numFmtId="0" fontId="0" fillId="0" borderId="3" xfId="0" applyBorder="1" applyAlignment="1">
      <alignment wrapText="1"/>
    </xf>
    <xf numFmtId="0" fontId="8" fillId="2" borderId="1" xfId="0" applyFont="1" applyFill="1" applyBorder="1"/>
    <xf numFmtId="0" fontId="6" fillId="2" borderId="1" xfId="0" applyFont="1" applyFill="1" applyBorder="1"/>
    <xf numFmtId="0" fontId="19" fillId="0" borderId="0" xfId="0" applyFont="1"/>
    <xf numFmtId="43" fontId="0" fillId="0" borderId="9" xfId="0" applyNumberFormat="1" applyBorder="1" applyAlignment="1">
      <alignment horizontal="center"/>
    </xf>
    <xf numFmtId="0" fontId="20" fillId="0" borderId="1" xfId="0" applyFont="1" applyBorder="1"/>
    <xf numFmtId="0" fontId="20" fillId="2" borderId="1" xfId="0" applyFont="1" applyFill="1" applyBorder="1"/>
    <xf numFmtId="164" fontId="0" fillId="0" borderId="0" xfId="0" applyNumberFormat="1"/>
    <xf numFmtId="0" fontId="8" fillId="0" borderId="1" xfId="0" applyFont="1" applyBorder="1" applyAlignment="1">
      <alignment horizontal="left" vertical="center"/>
    </xf>
    <xf numFmtId="0" fontId="6" fillId="2" borderId="5" xfId="0" applyFont="1" applyFill="1" applyBorder="1" applyAlignment="1">
      <alignment horizontal="center"/>
    </xf>
    <xf numFmtId="0" fontId="6" fillId="0" borderId="0" xfId="0" applyFont="1" applyAlignment="1">
      <alignment vertical="top" wrapText="1"/>
    </xf>
    <xf numFmtId="0" fontId="6" fillId="0" borderId="0" xfId="0" applyFont="1"/>
    <xf numFmtId="0" fontId="7" fillId="0" borderId="2" xfId="0" applyFont="1" applyBorder="1"/>
    <xf numFmtId="0" fontId="0" fillId="0" borderId="3" xfId="0" applyBorder="1"/>
    <xf numFmtId="0" fontId="6" fillId="0" borderId="2" xfId="0" applyFont="1" applyBorder="1"/>
    <xf numFmtId="0" fontId="3" fillId="2" borderId="2" xfId="0" applyFont="1" applyFill="1" applyBorder="1" applyAlignment="1">
      <alignment wrapText="1"/>
    </xf>
    <xf numFmtId="0" fontId="0" fillId="0" borderId="3" xfId="0" applyBorder="1" applyAlignment="1">
      <alignment wrapText="1"/>
    </xf>
    <xf numFmtId="0" fontId="7" fillId="0" borderId="2" xfId="0" applyFont="1" applyBorder="1" applyAlignment="1">
      <alignment wrapText="1"/>
    </xf>
    <xf numFmtId="0" fontId="20" fillId="0" borderId="2" xfId="0" applyFont="1" applyBorder="1"/>
    <xf numFmtId="0" fontId="20" fillId="0" borderId="3" xfId="0" applyFont="1" applyBorder="1"/>
    <xf numFmtId="0" fontId="7" fillId="0" borderId="3" xfId="0" applyFont="1" applyBorder="1"/>
    <xf numFmtId="0" fontId="8" fillId="0" borderId="2" xfId="0" applyFont="1" applyBorder="1"/>
    <xf numFmtId="0" fontId="8" fillId="0" borderId="3" xfId="0" applyFont="1" applyBorder="1"/>
    <xf numFmtId="0" fontId="8" fillId="0" borderId="2" xfId="0" applyFont="1" applyBorder="1" applyAlignment="1">
      <alignment wrapText="1"/>
    </xf>
    <xf numFmtId="0" fontId="8" fillId="0" borderId="3" xfId="0" applyFont="1" applyBorder="1" applyAlignment="1">
      <alignment wrapText="1"/>
    </xf>
  </cellXfs>
  <cellStyles count="4">
    <cellStyle name="Comma" xfId="2" builtinId="3"/>
    <cellStyle name="Comma 2" xfId="3" xr:uid="{FCB7B66B-AED6-4EA6-B2C5-0BCA93A21E1D}"/>
    <cellStyle name="Normal" xfId="0" builtinId="0"/>
    <cellStyle name="Percent" xfId="1" builtinId="5"/>
  </cellStyles>
  <dxfs count="7">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A7ED1-8665-4D3D-A776-EE9DC5C1B51B}">
  <sheetPr>
    <pageSetUpPr fitToPage="1"/>
  </sheetPr>
  <dimension ref="B1:J17"/>
  <sheetViews>
    <sheetView tabSelected="1" workbookViewId="0">
      <selection activeCell="D18" sqref="D18"/>
    </sheetView>
  </sheetViews>
  <sheetFormatPr defaultColWidth="9.109375" defaultRowHeight="14.4" x14ac:dyDescent="0.3"/>
  <cols>
    <col min="1" max="1" width="4.109375" customWidth="1"/>
    <col min="2" max="2" width="28.6640625" style="22" customWidth="1"/>
    <col min="3" max="6" width="16.5546875" customWidth="1"/>
    <col min="7" max="8" width="16.5546875" hidden="1" customWidth="1"/>
    <col min="9" max="9" width="77.109375" style="23" customWidth="1"/>
    <col min="10" max="10" width="23.109375" bestFit="1" customWidth="1"/>
  </cols>
  <sheetData>
    <row r="1" spans="2:10" ht="17.25" customHeight="1" x14ac:dyDescent="0.3">
      <c r="B1" s="25" t="s">
        <v>0</v>
      </c>
    </row>
    <row r="3" spans="2:10" ht="15" customHeight="1" x14ac:dyDescent="0.3">
      <c r="B3" s="82" t="s">
        <v>1</v>
      </c>
      <c r="C3" s="83"/>
      <c r="D3" s="83"/>
      <c r="E3" s="83"/>
      <c r="F3" s="83"/>
      <c r="G3" s="83"/>
      <c r="H3" s="83"/>
      <c r="I3" s="83"/>
    </row>
    <row r="4" spans="2:10" ht="15" customHeight="1" thickBot="1" x14ac:dyDescent="0.35"/>
    <row r="5" spans="2:10" ht="15" customHeight="1" x14ac:dyDescent="0.3">
      <c r="B5" s="26"/>
      <c r="C5" s="81" t="s">
        <v>2</v>
      </c>
      <c r="D5" s="81"/>
      <c r="E5" s="46"/>
      <c r="F5" s="46"/>
      <c r="G5" s="46"/>
      <c r="H5" s="46"/>
      <c r="I5" s="36" t="s">
        <v>3</v>
      </c>
      <c r="J5" s="41" t="s">
        <v>4</v>
      </c>
    </row>
    <row r="6" spans="2:10" ht="28.8" x14ac:dyDescent="0.3">
      <c r="B6" s="27"/>
      <c r="C6" s="28">
        <v>45747</v>
      </c>
      <c r="D6" s="28">
        <v>46112</v>
      </c>
      <c r="E6" s="47" t="s">
        <v>5</v>
      </c>
      <c r="F6" s="47" t="s">
        <v>6</v>
      </c>
      <c r="G6" s="47"/>
      <c r="H6" s="47"/>
      <c r="I6" s="37" t="s">
        <v>7</v>
      </c>
      <c r="J6" s="42"/>
    </row>
    <row r="7" spans="2:10" s="21" customFormat="1" ht="28.8" x14ac:dyDescent="0.3">
      <c r="B7" s="29" t="s">
        <v>8</v>
      </c>
      <c r="C7" s="67">
        <v>211265</v>
      </c>
      <c r="D7" s="67">
        <v>234268</v>
      </c>
      <c r="E7" s="54"/>
      <c r="F7" s="54"/>
      <c r="G7" s="49"/>
      <c r="H7" s="49"/>
      <c r="I7" s="38" t="s">
        <v>9</v>
      </c>
      <c r="J7" s="43"/>
    </row>
    <row r="8" spans="2:10" s="21" customFormat="1" ht="28.8" x14ac:dyDescent="0.3">
      <c r="B8" s="29" t="s">
        <v>10</v>
      </c>
      <c r="C8" s="67">
        <v>183444</v>
      </c>
      <c r="D8" s="67">
        <v>221148</v>
      </c>
      <c r="E8" s="49">
        <f>D8-C8</f>
        <v>37704</v>
      </c>
      <c r="F8" s="48">
        <f>IF(AND(C8=0,D8=0),0,IF(C8=0,1,IF(D8=0,-1,(D8-C8)/C8)))</f>
        <v>0.20553411395303198</v>
      </c>
      <c r="G8" s="33" t="str">
        <f>IF(E8&gt;100000,"Yes",IF(E8&lt;-100000,"Yes","No"))</f>
        <v>No</v>
      </c>
      <c r="H8" s="33" t="str">
        <f>IF(F8&gt;15%,"Yes",IF(F8&lt;-15%,"Yes","No"))</f>
        <v>Yes</v>
      </c>
      <c r="I8" s="38" t="s">
        <v>11</v>
      </c>
      <c r="J8" s="45" t="str">
        <f>IF(ISBLANK(C8),"Enter figures",IF(G8="Yes","Please explain within the relevant tab",IF(H8="Yes","Please explain within the relevant tab","No explanation required")))</f>
        <v>Please explain within the relevant tab</v>
      </c>
    </row>
    <row r="9" spans="2:10" s="21" customFormat="1" ht="34.5" customHeight="1" x14ac:dyDescent="0.3">
      <c r="B9" s="29" t="s">
        <v>12</v>
      </c>
      <c r="C9" s="67">
        <v>100018</v>
      </c>
      <c r="D9" s="67">
        <v>66508</v>
      </c>
      <c r="E9" s="49">
        <f t="shared" ref="E9:E12" si="0">D9-C9</f>
        <v>-33510</v>
      </c>
      <c r="F9" s="48">
        <f t="shared" ref="F9:F12" si="1">IF(AND(C9=0,D9=0),0,IF(C9=0,1,IF(D9=0,-1,(D9-C9)/C9)))</f>
        <v>-0.33503969285528606</v>
      </c>
      <c r="G9" s="33" t="str">
        <f t="shared" ref="G9:G12" si="2">IF(E9&gt;100000,"Yes",IF(E9&lt;-100000,"Yes","No"))</f>
        <v>No</v>
      </c>
      <c r="H9" s="33" t="str">
        <f t="shared" ref="H9:H12" si="3">IF(F9&gt;15%,"Yes",IF(F9&lt;-15%,"Yes","No"))</f>
        <v>Yes</v>
      </c>
      <c r="I9" s="38" t="s">
        <v>13</v>
      </c>
      <c r="J9" s="45" t="str">
        <f>IF(ISBLANK(C9),"Enter figures",IF(G9="Yes","Please explain within the relevant tab",IF(H9="Yes","Please explain within the relevant tab","No explanation required")))</f>
        <v>Please explain within the relevant tab</v>
      </c>
    </row>
    <row r="10" spans="2:10" ht="43.2" x14ac:dyDescent="0.3">
      <c r="B10" s="30" t="s">
        <v>14</v>
      </c>
      <c r="C10" s="67">
        <v>95682</v>
      </c>
      <c r="D10" s="67">
        <v>105833</v>
      </c>
      <c r="E10" s="49">
        <f t="shared" si="0"/>
        <v>10151</v>
      </c>
      <c r="F10" s="48">
        <f t="shared" si="1"/>
        <v>0.10609100980330678</v>
      </c>
      <c r="G10" s="33" t="str">
        <f t="shared" si="2"/>
        <v>No</v>
      </c>
      <c r="H10" s="33" t="str">
        <f t="shared" si="3"/>
        <v>No</v>
      </c>
      <c r="I10" s="38" t="s">
        <v>15</v>
      </c>
      <c r="J10" s="45" t="str">
        <f t="shared" ref="J10:J12" si="4">IF(ISBLANK(C10),"Enter figures",IF(G10="Yes","Please explain within the relevant tab",IF(H10="Yes","Please explain within the relevant tab","No explanation required")))</f>
        <v>No explanation required</v>
      </c>
    </row>
    <row r="11" spans="2:10" ht="28.8" x14ac:dyDescent="0.3">
      <c r="B11" s="30" t="s">
        <v>16</v>
      </c>
      <c r="C11" s="67">
        <v>6938</v>
      </c>
      <c r="D11" s="67">
        <v>6938</v>
      </c>
      <c r="E11" s="49">
        <f t="shared" si="0"/>
        <v>0</v>
      </c>
      <c r="F11" s="48">
        <f t="shared" si="1"/>
        <v>0</v>
      </c>
      <c r="G11" s="33" t="str">
        <f t="shared" si="2"/>
        <v>No</v>
      </c>
      <c r="H11" s="33" t="str">
        <f t="shared" si="3"/>
        <v>No</v>
      </c>
      <c r="I11" s="38" t="s">
        <v>17</v>
      </c>
      <c r="J11" s="45" t="str">
        <f t="shared" si="4"/>
        <v>No explanation required</v>
      </c>
    </row>
    <row r="12" spans="2:10" ht="28.8" x14ac:dyDescent="0.3">
      <c r="B12" s="30" t="s">
        <v>18</v>
      </c>
      <c r="C12" s="67">
        <v>157839</v>
      </c>
      <c r="D12" s="67">
        <v>142166</v>
      </c>
      <c r="E12" s="49">
        <f t="shared" si="0"/>
        <v>-15673</v>
      </c>
      <c r="F12" s="48">
        <f t="shared" si="1"/>
        <v>-9.9297385310347888E-2</v>
      </c>
      <c r="G12" s="33" t="str">
        <f t="shared" si="2"/>
        <v>No</v>
      </c>
      <c r="H12" s="33" t="str">
        <f t="shared" si="3"/>
        <v>No</v>
      </c>
      <c r="I12" s="38" t="s">
        <v>19</v>
      </c>
      <c r="J12" s="45" t="str">
        <f t="shared" si="4"/>
        <v>No explanation required</v>
      </c>
    </row>
    <row r="13" spans="2:10" ht="38.25" customHeight="1" thickBot="1" x14ac:dyDescent="0.35">
      <c r="B13" s="31" t="s">
        <v>20</v>
      </c>
      <c r="C13" s="68">
        <f>C7+C8+C9-C10-C11-C12</f>
        <v>234268</v>
      </c>
      <c r="D13" s="68">
        <f>D7+D8+D9-D10-D11-D12</f>
        <v>266987</v>
      </c>
      <c r="E13" s="55"/>
      <c r="F13" s="55"/>
      <c r="G13" s="50"/>
      <c r="H13" s="50"/>
      <c r="I13" s="39" t="s">
        <v>21</v>
      </c>
      <c r="J13" s="45" t="s">
        <v>22</v>
      </c>
    </row>
    <row r="14" spans="2:10" ht="15" thickBot="1" x14ac:dyDescent="0.35">
      <c r="B14" s="51" t="s">
        <v>23</v>
      </c>
      <c r="C14" s="76">
        <f>C7+C8+C9-C10-C11-C12</f>
        <v>234268</v>
      </c>
      <c r="D14" s="76">
        <f>D7+D8+D9-D10-D11-D12</f>
        <v>266987</v>
      </c>
      <c r="E14" s="51"/>
      <c r="F14" s="51"/>
      <c r="G14" s="51"/>
      <c r="H14" s="51"/>
      <c r="I14" s="24"/>
      <c r="J14" s="45"/>
    </row>
    <row r="15" spans="2:10" ht="28.8" x14ac:dyDescent="0.3">
      <c r="B15" s="32" t="s">
        <v>24</v>
      </c>
      <c r="C15" s="69">
        <v>229700</v>
      </c>
      <c r="D15" s="69">
        <v>261186</v>
      </c>
      <c r="E15" s="53"/>
      <c r="F15" s="56"/>
      <c r="G15" s="52"/>
      <c r="H15" s="52"/>
      <c r="I15" s="40" t="s">
        <v>25</v>
      </c>
      <c r="J15" s="44"/>
    </row>
    <row r="16" spans="2:10" ht="28.8" x14ac:dyDescent="0.3">
      <c r="B16" s="30" t="s">
        <v>26</v>
      </c>
      <c r="C16" s="67">
        <v>867579</v>
      </c>
      <c r="D16" s="67">
        <v>876209</v>
      </c>
      <c r="E16" s="49">
        <f>D16-C16</f>
        <v>8630</v>
      </c>
      <c r="F16" s="48">
        <f t="shared" ref="F16:F17" si="5">IF(AND(C16=0,D16=0),0,IF(C16=0,1,IF(D16=0,-1,(D16-C16)/C16)))</f>
        <v>9.9472209447208845E-3</v>
      </c>
      <c r="G16" s="33" t="str">
        <f t="shared" ref="G16:G17" si="6">IF(E16&gt;100000,"Yes",IF(E16&lt;-100000,"Yes","No"))</f>
        <v>No</v>
      </c>
      <c r="H16" s="33" t="str">
        <f t="shared" ref="H16:H17" si="7">IF(F16&gt;15%,"Yes",IF(F16&lt;-15%,"Yes","No"))</f>
        <v>No</v>
      </c>
      <c r="I16" s="38" t="s">
        <v>27</v>
      </c>
      <c r="J16" s="45" t="str">
        <f t="shared" ref="J16:J17" si="8">IF(ISBLANK(C16),"Enter figures",IF(G16="Yes","Please explain within the relevant tab",IF(H16="Yes","Please explain within the relevant tab","No explanation required")))</f>
        <v>No explanation required</v>
      </c>
    </row>
    <row r="17" spans="2:10" ht="29.4" thickBot="1" x14ac:dyDescent="0.35">
      <c r="B17" s="31" t="s">
        <v>28</v>
      </c>
      <c r="C17" s="70">
        <v>34529</v>
      </c>
      <c r="D17" s="70">
        <v>28719</v>
      </c>
      <c r="E17" s="50">
        <f>D17-C17</f>
        <v>-5810</v>
      </c>
      <c r="F17" s="57">
        <f t="shared" si="5"/>
        <v>-0.16826435749659707</v>
      </c>
      <c r="G17" s="34" t="str">
        <f t="shared" si="6"/>
        <v>No</v>
      </c>
      <c r="H17" s="34" t="str">
        <f t="shared" si="7"/>
        <v>Yes</v>
      </c>
      <c r="I17" s="39" t="s">
        <v>29</v>
      </c>
      <c r="J17" s="45" t="str">
        <f t="shared" si="8"/>
        <v>Please explain within the relevant tab</v>
      </c>
    </row>
  </sheetData>
  <mergeCells count="2">
    <mergeCell ref="C5:D5"/>
    <mergeCell ref="B3:I3"/>
  </mergeCells>
  <conditionalFormatting sqref="E8:E12 E16:E17">
    <cfRule type="cellIs" dxfId="6" priority="6" operator="lessThan">
      <formula>-100000</formula>
    </cfRule>
    <cfRule type="cellIs" dxfId="5" priority="7" operator="greaterThan">
      <formula>100000</formula>
    </cfRule>
  </conditionalFormatting>
  <conditionalFormatting sqref="F8:F12 F15:F17">
    <cfRule type="cellIs" dxfId="4" priority="4" operator="lessThan">
      <formula>-0.15</formula>
    </cfRule>
    <cfRule type="cellIs" dxfId="3" priority="5" operator="greaterThan">
      <formula>0.15</formula>
    </cfRule>
  </conditionalFormatting>
  <conditionalFormatting sqref="J8:J12">
    <cfRule type="cellIs" dxfId="2" priority="3" operator="equal">
      <formula>"Please explain within the relevant tab"</formula>
    </cfRule>
  </conditionalFormatting>
  <conditionalFormatting sqref="J13">
    <cfRule type="cellIs" dxfId="1" priority="2" operator="equal">
      <formula>"Please explain in the Reserves tab"</formula>
    </cfRule>
  </conditionalFormatting>
  <conditionalFormatting sqref="J16:J17">
    <cfRule type="cellIs" dxfId="0" priority="1" operator="equal">
      <formula>"Please explain within the relevant tab"</formula>
    </cfRule>
  </conditionalFormatting>
  <pageMargins left="0.7" right="0.7" top="0.75" bottom="0.75" header="0.3" footer="0.3"/>
  <pageSetup paperSize="9" scale="66" orientation="landscape" horizontalDpi="1200" verticalDpi="1200"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
  <sheetViews>
    <sheetView workbookViewId="0">
      <selection activeCell="E13" sqref="E13:F13"/>
    </sheetView>
  </sheetViews>
  <sheetFormatPr defaultRowHeight="14.4" x14ac:dyDescent="0.3"/>
  <cols>
    <col min="1" max="1" width="6.88671875" bestFit="1" customWidth="1"/>
    <col min="2" max="2" width="11.33203125" customWidth="1"/>
    <col min="3" max="3" width="10.6640625" customWidth="1"/>
    <col min="4" max="4" width="10.44140625" bestFit="1" customWidth="1"/>
    <col min="5" max="5" width="9.88671875" customWidth="1"/>
    <col min="6" max="6" width="70.6640625" bestFit="1" customWidth="1"/>
  </cols>
  <sheetData>
    <row r="1" spans="2:6" x14ac:dyDescent="0.3">
      <c r="B1" s="15" t="s">
        <v>30</v>
      </c>
    </row>
    <row r="3" spans="2:6" x14ac:dyDescent="0.3">
      <c r="B3" s="8"/>
    </row>
    <row r="4" spans="2:6" x14ac:dyDescent="0.3">
      <c r="B4">
        <v>2025</v>
      </c>
      <c r="C4" s="35">
        <f>'Accounting Statement'!C8</f>
        <v>183444</v>
      </c>
      <c r="D4">
        <v>2026</v>
      </c>
      <c r="E4" s="35">
        <f>'Accounting Statement'!D8</f>
        <v>221148</v>
      </c>
    </row>
    <row r="6" spans="2:6" x14ac:dyDescent="0.3">
      <c r="D6" t="s">
        <v>31</v>
      </c>
      <c r="E6" s="1">
        <f>E4-C4</f>
        <v>37704</v>
      </c>
    </row>
    <row r="7" spans="2:6" x14ac:dyDescent="0.3">
      <c r="D7" t="s">
        <v>32</v>
      </c>
      <c r="E7" s="6">
        <f>IF(AND(C4=0,E4=0),0,IF(C4=0,1,IF(E4=0,-1,(E4-C4)/C4)))</f>
        <v>0.20553411395303198</v>
      </c>
      <c r="F7" t="str">
        <f>IF(E7&lt;-0.15,"yes explain",IF(E7&gt;0.15,"Yes explain","No explanation required"))</f>
        <v>Yes explain</v>
      </c>
    </row>
    <row r="9" spans="2:6" x14ac:dyDescent="0.3">
      <c r="B9" s="8" t="s">
        <v>33</v>
      </c>
    </row>
    <row r="10" spans="2:6" x14ac:dyDescent="0.3">
      <c r="B10" s="8"/>
    </row>
    <row r="11" spans="2:6" s="3" customFormat="1" ht="27.6" x14ac:dyDescent="0.3">
      <c r="B11" s="4" t="s">
        <v>34</v>
      </c>
      <c r="C11" s="4" t="s">
        <v>35</v>
      </c>
      <c r="D11" s="5" t="s">
        <v>31</v>
      </c>
      <c r="E11" s="87" t="s">
        <v>36</v>
      </c>
      <c r="F11" s="88"/>
    </row>
    <row r="12" spans="2:6" s="11" customFormat="1" ht="47.4" customHeight="1" x14ac:dyDescent="0.3">
      <c r="B12" s="12">
        <v>183444</v>
      </c>
      <c r="C12" s="12">
        <v>221148</v>
      </c>
      <c r="D12" s="13">
        <f t="shared" ref="D12:D25" si="0">C12-B12</f>
        <v>37704</v>
      </c>
      <c r="E12" s="89" t="s">
        <v>64</v>
      </c>
      <c r="F12" s="88"/>
    </row>
    <row r="13" spans="2:6" s="11" customFormat="1" x14ac:dyDescent="0.3">
      <c r="B13" s="12"/>
      <c r="C13" s="12"/>
      <c r="D13" s="13">
        <f t="shared" si="0"/>
        <v>0</v>
      </c>
      <c r="E13" s="84"/>
      <c r="F13" s="85"/>
    </row>
    <row r="14" spans="2:6" s="11" customFormat="1" x14ac:dyDescent="0.3">
      <c r="B14" s="12"/>
      <c r="C14" s="12"/>
      <c r="D14" s="13">
        <f t="shared" si="0"/>
        <v>0</v>
      </c>
      <c r="E14" s="84"/>
      <c r="F14" s="85"/>
    </row>
    <row r="15" spans="2:6" s="11" customFormat="1" x14ac:dyDescent="0.3">
      <c r="B15" s="12"/>
      <c r="C15" s="12"/>
      <c r="D15" s="13">
        <f t="shared" si="0"/>
        <v>0</v>
      </c>
      <c r="E15" s="84"/>
      <c r="F15" s="85"/>
    </row>
    <row r="16" spans="2:6" s="11" customFormat="1" x14ac:dyDescent="0.3">
      <c r="B16" s="12"/>
      <c r="C16" s="12"/>
      <c r="D16" s="13">
        <f t="shared" si="0"/>
        <v>0</v>
      </c>
      <c r="E16" s="84"/>
      <c r="F16" s="85"/>
    </row>
    <row r="17" spans="1:8" s="11" customFormat="1" x14ac:dyDescent="0.3">
      <c r="B17" s="12"/>
      <c r="C17" s="12"/>
      <c r="D17" s="13">
        <f t="shared" si="0"/>
        <v>0</v>
      </c>
      <c r="E17" s="84"/>
      <c r="F17" s="85"/>
    </row>
    <row r="18" spans="1:8" s="11" customFormat="1" x14ac:dyDescent="0.3">
      <c r="B18" s="12"/>
      <c r="C18" s="12"/>
      <c r="D18" s="13">
        <f t="shared" si="0"/>
        <v>0</v>
      </c>
      <c r="E18" s="84"/>
      <c r="F18" s="85"/>
    </row>
    <row r="19" spans="1:8" s="11" customFormat="1" x14ac:dyDescent="0.3">
      <c r="B19" s="12"/>
      <c r="C19" s="12"/>
      <c r="D19" s="13">
        <f t="shared" si="0"/>
        <v>0</v>
      </c>
      <c r="E19" s="84"/>
      <c r="F19" s="85"/>
    </row>
    <row r="20" spans="1:8" s="11" customFormat="1" x14ac:dyDescent="0.3">
      <c r="B20" s="12"/>
      <c r="C20" s="12"/>
      <c r="D20" s="13">
        <f t="shared" si="0"/>
        <v>0</v>
      </c>
      <c r="E20" s="84"/>
      <c r="F20" s="85"/>
    </row>
    <row r="21" spans="1:8" s="11" customFormat="1" x14ac:dyDescent="0.3">
      <c r="B21" s="12"/>
      <c r="C21" s="12"/>
      <c r="D21" s="13">
        <f t="shared" si="0"/>
        <v>0</v>
      </c>
      <c r="E21" s="84"/>
      <c r="F21" s="85"/>
    </row>
    <row r="22" spans="1:8" s="11" customFormat="1" x14ac:dyDescent="0.3">
      <c r="B22" s="12"/>
      <c r="C22" s="12"/>
      <c r="D22" s="13">
        <f t="shared" si="0"/>
        <v>0</v>
      </c>
      <c r="E22" s="84"/>
      <c r="F22" s="85"/>
    </row>
    <row r="23" spans="1:8" s="11" customFormat="1" x14ac:dyDescent="0.3">
      <c r="B23" s="12"/>
      <c r="C23" s="12"/>
      <c r="D23" s="13">
        <f t="shared" si="0"/>
        <v>0</v>
      </c>
      <c r="E23" s="84"/>
      <c r="F23" s="85"/>
    </row>
    <row r="24" spans="1:8" s="11" customFormat="1" x14ac:dyDescent="0.3">
      <c r="B24" s="12"/>
      <c r="C24" s="12"/>
      <c r="D24" s="13">
        <f t="shared" si="0"/>
        <v>0</v>
      </c>
      <c r="E24" s="84"/>
      <c r="F24" s="85"/>
    </row>
    <row r="25" spans="1:8" s="11" customFormat="1" x14ac:dyDescent="0.3">
      <c r="B25" s="12"/>
      <c r="C25" s="12"/>
      <c r="D25" s="13">
        <f t="shared" si="0"/>
        <v>0</v>
      </c>
      <c r="E25" s="84"/>
      <c r="F25" s="85"/>
    </row>
    <row r="26" spans="1:8" x14ac:dyDescent="0.3">
      <c r="A26" s="9" t="s">
        <v>37</v>
      </c>
      <c r="B26" s="10">
        <f>SUM(B12:B25)</f>
        <v>183444</v>
      </c>
      <c r="C26" s="10">
        <f>SUM(C12:C25)</f>
        <v>221148</v>
      </c>
      <c r="D26" s="10">
        <f>SUM(D12:D25)</f>
        <v>37704</v>
      </c>
      <c r="E26" s="86"/>
      <c r="F26" s="85"/>
      <c r="G26" s="7"/>
    </row>
    <row r="27" spans="1:8" x14ac:dyDescent="0.3">
      <c r="H27" s="2"/>
    </row>
    <row r="28" spans="1:8" x14ac:dyDescent="0.3">
      <c r="F28" s="7"/>
    </row>
    <row r="29" spans="1:8" x14ac:dyDescent="0.3">
      <c r="A29" s="14" t="s">
        <v>38</v>
      </c>
    </row>
  </sheetData>
  <mergeCells count="16">
    <mergeCell ref="E21:F21"/>
    <mergeCell ref="E11:F11"/>
    <mergeCell ref="E12:F12"/>
    <mergeCell ref="E13:F13"/>
    <mergeCell ref="E14:F14"/>
    <mergeCell ref="E15:F15"/>
    <mergeCell ref="E16:F16"/>
    <mergeCell ref="E17:F17"/>
    <mergeCell ref="E18:F18"/>
    <mergeCell ref="E19:F19"/>
    <mergeCell ref="E20:F20"/>
    <mergeCell ref="E22:F22"/>
    <mergeCell ref="E23:F23"/>
    <mergeCell ref="E24:F24"/>
    <mergeCell ref="E25:F25"/>
    <mergeCell ref="E26:F26"/>
  </mergeCells>
  <pageMargins left="0.7" right="0.7" top="0.75" bottom="0.75" header="0.3" footer="0.3"/>
  <pageSetup paperSize="9" scale="73" orientation="portrait" r:id="rId1"/>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C6E6D-982D-4CBC-999B-77CF2B5CB682}">
  <sheetPr>
    <pageSetUpPr fitToPage="1"/>
  </sheetPr>
  <dimension ref="A1:H33"/>
  <sheetViews>
    <sheetView workbookViewId="0">
      <selection activeCell="E32" sqref="E32"/>
    </sheetView>
  </sheetViews>
  <sheetFormatPr defaultRowHeight="14.4" x14ac:dyDescent="0.3"/>
  <cols>
    <col min="1" max="1" width="6.88671875" bestFit="1" customWidth="1"/>
    <col min="2" max="2" width="11.33203125" customWidth="1"/>
    <col min="3" max="3" width="10.6640625" customWidth="1"/>
    <col min="4" max="4" width="10.44140625" bestFit="1" customWidth="1"/>
    <col min="5" max="5" width="9.88671875" customWidth="1"/>
    <col min="6" max="6" width="70.6640625" bestFit="1" customWidth="1"/>
  </cols>
  <sheetData>
    <row r="1" spans="1:7" x14ac:dyDescent="0.3">
      <c r="B1" s="15" t="s">
        <v>39</v>
      </c>
    </row>
    <row r="3" spans="1:7" x14ac:dyDescent="0.3">
      <c r="B3" s="8"/>
    </row>
    <row r="4" spans="1:7" x14ac:dyDescent="0.3">
      <c r="B4">
        <v>2025</v>
      </c>
      <c r="C4" s="35">
        <f>'Accounting Statement'!C9</f>
        <v>100018</v>
      </c>
      <c r="D4">
        <v>2026</v>
      </c>
      <c r="E4" s="35">
        <f>'Accounting Statement'!D9</f>
        <v>66508</v>
      </c>
    </row>
    <row r="6" spans="1:7" x14ac:dyDescent="0.3">
      <c r="D6" t="s">
        <v>31</v>
      </c>
      <c r="E6" s="1">
        <f>E4-C4</f>
        <v>-33510</v>
      </c>
    </row>
    <row r="7" spans="1:7" x14ac:dyDescent="0.3">
      <c r="D7" t="s">
        <v>32</v>
      </c>
      <c r="E7" s="6">
        <f>IF(AND(C4=0,E4=0),0,IF(C4=0,1,IF(E4=0,-1,(E4-C4)/C4)))</f>
        <v>-0.33503969285528606</v>
      </c>
      <c r="F7" t="str">
        <f>IF(E7&lt;-0.15,"yes explain",IF(E7&gt;0.15,"Yes explain","No explanation required"))</f>
        <v>yes explain</v>
      </c>
    </row>
    <row r="9" spans="1:7" x14ac:dyDescent="0.3">
      <c r="B9" s="8" t="s">
        <v>33</v>
      </c>
    </row>
    <row r="10" spans="1:7" x14ac:dyDescent="0.3">
      <c r="B10" s="75" t="s">
        <v>40</v>
      </c>
    </row>
    <row r="11" spans="1:7" x14ac:dyDescent="0.3">
      <c r="B11" s="75" t="s">
        <v>41</v>
      </c>
    </row>
    <row r="12" spans="1:7" x14ac:dyDescent="0.3">
      <c r="B12" s="75"/>
    </row>
    <row r="13" spans="1:7" x14ac:dyDescent="0.3">
      <c r="B13" s="8"/>
    </row>
    <row r="14" spans="1:7" s="3" customFormat="1" ht="27.6" x14ac:dyDescent="0.3">
      <c r="B14" s="4" t="s">
        <v>34</v>
      </c>
      <c r="C14" s="4" t="s">
        <v>35</v>
      </c>
      <c r="D14" s="5" t="s">
        <v>31</v>
      </c>
      <c r="E14" s="87" t="s">
        <v>36</v>
      </c>
      <c r="F14" s="88"/>
    </row>
    <row r="15" spans="1:7" s="17" customFormat="1" x14ac:dyDescent="0.3">
      <c r="A15" s="16"/>
      <c r="B15" s="77">
        <v>29562</v>
      </c>
      <c r="C15" s="77">
        <v>22106</v>
      </c>
      <c r="D15" s="78">
        <f>C15-B15</f>
        <v>-7456</v>
      </c>
      <c r="E15" s="90" t="s">
        <v>65</v>
      </c>
      <c r="F15" s="91"/>
      <c r="G15" s="16"/>
    </row>
    <row r="16" spans="1:7" s="11" customFormat="1" x14ac:dyDescent="0.3">
      <c r="B16" s="12">
        <v>9415</v>
      </c>
      <c r="C16" s="12">
        <v>0</v>
      </c>
      <c r="D16" s="73">
        <f t="shared" ref="D16:D29" si="0">C16-B16</f>
        <v>-9415</v>
      </c>
      <c r="E16" s="84" t="s">
        <v>68</v>
      </c>
      <c r="F16" s="85"/>
    </row>
    <row r="17" spans="1:8" s="11" customFormat="1" x14ac:dyDescent="0.3">
      <c r="B17" s="12">
        <v>6165</v>
      </c>
      <c r="C17" s="12">
        <v>5534</v>
      </c>
      <c r="D17" s="73">
        <f t="shared" si="0"/>
        <v>-631</v>
      </c>
      <c r="E17" s="84" t="s">
        <v>66</v>
      </c>
      <c r="F17" s="85"/>
    </row>
    <row r="18" spans="1:8" s="11" customFormat="1" x14ac:dyDescent="0.3">
      <c r="B18" s="12">
        <v>13616</v>
      </c>
      <c r="C18" s="12">
        <v>0</v>
      </c>
      <c r="D18" s="73">
        <f t="shared" si="0"/>
        <v>-13616</v>
      </c>
      <c r="E18" s="84" t="s">
        <v>69</v>
      </c>
      <c r="F18" s="85"/>
    </row>
    <row r="19" spans="1:8" s="11" customFormat="1" x14ac:dyDescent="0.3">
      <c r="B19" s="12">
        <v>7949</v>
      </c>
      <c r="C19" s="12">
        <v>5132</v>
      </c>
      <c r="D19" s="73">
        <f t="shared" si="0"/>
        <v>-2817</v>
      </c>
      <c r="E19" s="84" t="s">
        <v>86</v>
      </c>
      <c r="F19" s="92"/>
    </row>
    <row r="20" spans="1:8" s="11" customFormat="1" x14ac:dyDescent="0.3">
      <c r="B20" s="12">
        <v>3838</v>
      </c>
      <c r="C20" s="12">
        <v>3135</v>
      </c>
      <c r="D20" s="73">
        <f t="shared" si="0"/>
        <v>-703</v>
      </c>
      <c r="E20" s="84" t="s">
        <v>67</v>
      </c>
      <c r="F20" s="85"/>
    </row>
    <row r="21" spans="1:8" s="11" customFormat="1" x14ac:dyDescent="0.3">
      <c r="B21" s="12">
        <v>29327</v>
      </c>
      <c r="C21" s="12">
        <v>30600</v>
      </c>
      <c r="D21" s="73">
        <f t="shared" si="0"/>
        <v>1273</v>
      </c>
      <c r="E21" s="84" t="s">
        <v>70</v>
      </c>
      <c r="F21" s="85"/>
    </row>
    <row r="22" spans="1:8" s="11" customFormat="1" x14ac:dyDescent="0.3">
      <c r="B22" s="12">
        <v>145</v>
      </c>
      <c r="C22" s="12">
        <v>0</v>
      </c>
      <c r="D22" s="73">
        <f t="shared" si="0"/>
        <v>-145</v>
      </c>
      <c r="E22" s="84" t="s">
        <v>71</v>
      </c>
      <c r="F22" s="85"/>
    </row>
    <row r="23" spans="1:8" s="11" customFormat="1" x14ac:dyDescent="0.3">
      <c r="B23" s="12"/>
      <c r="C23" s="12"/>
      <c r="D23" s="73">
        <f t="shared" si="0"/>
        <v>0</v>
      </c>
      <c r="E23" s="84"/>
      <c r="F23" s="85"/>
    </row>
    <row r="24" spans="1:8" s="11" customFormat="1" x14ac:dyDescent="0.3">
      <c r="B24" s="12"/>
      <c r="C24" s="12"/>
      <c r="D24" s="73">
        <f t="shared" si="0"/>
        <v>0</v>
      </c>
      <c r="E24" s="84"/>
      <c r="F24" s="85"/>
    </row>
    <row r="25" spans="1:8" s="11" customFormat="1" x14ac:dyDescent="0.3">
      <c r="B25" s="12"/>
      <c r="C25" s="12"/>
      <c r="D25" s="73">
        <f t="shared" si="0"/>
        <v>0</v>
      </c>
      <c r="E25" s="84"/>
      <c r="F25" s="85"/>
    </row>
    <row r="26" spans="1:8" s="11" customFormat="1" x14ac:dyDescent="0.3">
      <c r="B26" s="12"/>
      <c r="C26" s="12"/>
      <c r="D26" s="73">
        <f t="shared" si="0"/>
        <v>0</v>
      </c>
      <c r="E26" s="84"/>
      <c r="F26" s="85"/>
    </row>
    <row r="27" spans="1:8" s="11" customFormat="1" x14ac:dyDescent="0.3">
      <c r="B27" s="12"/>
      <c r="C27" s="12"/>
      <c r="D27" s="73">
        <f t="shared" si="0"/>
        <v>0</v>
      </c>
      <c r="E27" s="84"/>
      <c r="F27" s="85"/>
    </row>
    <row r="28" spans="1:8" s="11" customFormat="1" x14ac:dyDescent="0.3">
      <c r="B28" s="12"/>
      <c r="C28" s="12"/>
      <c r="D28" s="73">
        <f t="shared" si="0"/>
        <v>0</v>
      </c>
      <c r="E28" s="84"/>
      <c r="F28" s="85"/>
    </row>
    <row r="29" spans="1:8" s="11" customFormat="1" x14ac:dyDescent="0.3">
      <c r="B29" s="12"/>
      <c r="C29" s="12"/>
      <c r="D29" s="73">
        <f t="shared" si="0"/>
        <v>0</v>
      </c>
      <c r="E29" s="84"/>
      <c r="F29" s="85"/>
    </row>
    <row r="30" spans="1:8" x14ac:dyDescent="0.3">
      <c r="A30" s="9" t="s">
        <v>37</v>
      </c>
      <c r="B30" s="10">
        <f>SUM(B15:B29)</f>
        <v>100017</v>
      </c>
      <c r="C30" s="10">
        <f>SUM(C15:C29)</f>
        <v>66507</v>
      </c>
      <c r="D30" s="74">
        <f>SUM(D15:D29)</f>
        <v>-33510</v>
      </c>
      <c r="E30" s="86"/>
      <c r="F30" s="85"/>
      <c r="G30" s="7"/>
    </row>
    <row r="31" spans="1:8" x14ac:dyDescent="0.3">
      <c r="H31" s="2"/>
    </row>
    <row r="32" spans="1:8" x14ac:dyDescent="0.3">
      <c r="F32" s="7"/>
    </row>
    <row r="33" spans="1:1" x14ac:dyDescent="0.3">
      <c r="A33" s="14" t="s">
        <v>38</v>
      </c>
    </row>
  </sheetData>
  <mergeCells count="17">
    <mergeCell ref="E25:F25"/>
    <mergeCell ref="E14:F14"/>
    <mergeCell ref="E15:F15"/>
    <mergeCell ref="E16:F16"/>
    <mergeCell ref="E17:F17"/>
    <mergeCell ref="E18:F18"/>
    <mergeCell ref="E19:F19"/>
    <mergeCell ref="E20:F20"/>
    <mergeCell ref="E21:F21"/>
    <mergeCell ref="E22:F22"/>
    <mergeCell ref="E23:F23"/>
    <mergeCell ref="E24:F24"/>
    <mergeCell ref="E26:F26"/>
    <mergeCell ref="E27:F27"/>
    <mergeCell ref="E28:F28"/>
    <mergeCell ref="E29:F29"/>
    <mergeCell ref="E30:F30"/>
  </mergeCells>
  <pageMargins left="0.7" right="0.7" top="0.75" bottom="0.75" header="0.3" footer="0.3"/>
  <pageSetup paperSize="9" scale="73" orientation="portrait" r:id="rId1"/>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03D80-27EB-4D3E-9F14-F1A1A2F946E3}">
  <sheetPr>
    <pageSetUpPr fitToPage="1"/>
  </sheetPr>
  <dimension ref="A1:H31"/>
  <sheetViews>
    <sheetView workbookViewId="0">
      <selection activeCell="B5" sqref="B5"/>
    </sheetView>
  </sheetViews>
  <sheetFormatPr defaultRowHeight="14.4" x14ac:dyDescent="0.3"/>
  <cols>
    <col min="1" max="1" width="6.88671875" bestFit="1" customWidth="1"/>
    <col min="2" max="2" width="11.33203125" customWidth="1"/>
    <col min="3" max="3" width="10.6640625" customWidth="1"/>
    <col min="4" max="4" width="10.44140625" bestFit="1" customWidth="1"/>
    <col min="5" max="5" width="9.88671875" customWidth="1"/>
    <col min="6" max="6" width="70.6640625" bestFit="1" customWidth="1"/>
  </cols>
  <sheetData>
    <row r="1" spans="1:7" x14ac:dyDescent="0.3">
      <c r="B1" s="15" t="s">
        <v>42</v>
      </c>
    </row>
    <row r="3" spans="1:7" x14ac:dyDescent="0.3">
      <c r="B3" s="8"/>
    </row>
    <row r="4" spans="1:7" x14ac:dyDescent="0.3">
      <c r="B4">
        <v>2025</v>
      </c>
      <c r="C4" s="35">
        <f>'Accounting Statement'!C10</f>
        <v>95682</v>
      </c>
      <c r="D4">
        <v>2026</v>
      </c>
      <c r="E4" s="35">
        <f>'Accounting Statement'!D10</f>
        <v>105833</v>
      </c>
    </row>
    <row r="6" spans="1:7" x14ac:dyDescent="0.3">
      <c r="D6" t="s">
        <v>31</v>
      </c>
      <c r="E6" s="1">
        <f>E4-C4</f>
        <v>10151</v>
      </c>
    </row>
    <row r="7" spans="1:7" x14ac:dyDescent="0.3">
      <c r="D7" t="s">
        <v>32</v>
      </c>
      <c r="E7" s="6">
        <f>IF(AND(C4=0,E4=0),0,IF(C4=0,1,IF(E4=0,-1,(E4-C4)/C4)))</f>
        <v>0.10609100980330678</v>
      </c>
      <c r="F7" t="str">
        <f>IF(E7&lt;-0.15,"yes explain",IF(E7&gt;0.15,"Yes explain","No explanation required"))</f>
        <v>No explanation required</v>
      </c>
    </row>
    <row r="9" spans="1:7" x14ac:dyDescent="0.3">
      <c r="B9" s="8" t="s">
        <v>33</v>
      </c>
    </row>
    <row r="10" spans="1:7" x14ac:dyDescent="0.3">
      <c r="B10" s="75" t="s">
        <v>43</v>
      </c>
    </row>
    <row r="11" spans="1:7" x14ac:dyDescent="0.3">
      <c r="B11" s="8"/>
    </row>
    <row r="12" spans="1:7" s="3" customFormat="1" ht="27.6" x14ac:dyDescent="0.3">
      <c r="B12" s="4" t="s">
        <v>34</v>
      </c>
      <c r="C12" s="4" t="s">
        <v>35</v>
      </c>
      <c r="D12" s="5" t="s">
        <v>31</v>
      </c>
      <c r="E12" s="87" t="s">
        <v>36</v>
      </c>
      <c r="F12" s="88"/>
    </row>
    <row r="13" spans="1:7" s="17" customFormat="1" x14ac:dyDescent="0.3">
      <c r="A13" s="16"/>
      <c r="B13" s="13"/>
      <c r="C13" s="13"/>
      <c r="D13" s="13">
        <f>C13-B13</f>
        <v>0</v>
      </c>
      <c r="E13" s="93"/>
      <c r="F13" s="94"/>
      <c r="G13" s="16"/>
    </row>
    <row r="14" spans="1:7" s="11" customFormat="1" x14ac:dyDescent="0.3">
      <c r="B14" s="12"/>
      <c r="C14" s="12"/>
      <c r="D14" s="13">
        <f t="shared" ref="D14:D27" si="0">C14-B14</f>
        <v>0</v>
      </c>
      <c r="E14" s="84"/>
      <c r="F14" s="85"/>
    </row>
    <row r="15" spans="1:7" s="11" customFormat="1" x14ac:dyDescent="0.3">
      <c r="B15" s="12"/>
      <c r="C15" s="12"/>
      <c r="D15" s="13">
        <f t="shared" si="0"/>
        <v>0</v>
      </c>
      <c r="E15" s="84"/>
      <c r="F15" s="85"/>
    </row>
    <row r="16" spans="1:7" s="11" customFormat="1" x14ac:dyDescent="0.3">
      <c r="B16" s="12"/>
      <c r="C16" s="12"/>
      <c r="D16" s="13">
        <f t="shared" si="0"/>
        <v>0</v>
      </c>
      <c r="E16" s="84"/>
      <c r="F16" s="85"/>
    </row>
    <row r="17" spans="1:8" s="11" customFormat="1" x14ac:dyDescent="0.3">
      <c r="B17" s="12"/>
      <c r="C17" s="12"/>
      <c r="D17" s="13">
        <f t="shared" si="0"/>
        <v>0</v>
      </c>
      <c r="E17" s="84"/>
      <c r="F17" s="85"/>
    </row>
    <row r="18" spans="1:8" s="11" customFormat="1" x14ac:dyDescent="0.3">
      <c r="B18" s="12"/>
      <c r="C18" s="12"/>
      <c r="D18" s="13">
        <f t="shared" si="0"/>
        <v>0</v>
      </c>
      <c r="E18" s="84"/>
      <c r="F18" s="85"/>
    </row>
    <row r="19" spans="1:8" s="11" customFormat="1" x14ac:dyDescent="0.3">
      <c r="B19" s="12"/>
      <c r="C19" s="12"/>
      <c r="D19" s="13">
        <f t="shared" si="0"/>
        <v>0</v>
      </c>
      <c r="E19" s="84"/>
      <c r="F19" s="85"/>
    </row>
    <row r="20" spans="1:8" s="11" customFormat="1" x14ac:dyDescent="0.3">
      <c r="B20" s="12"/>
      <c r="C20" s="12"/>
      <c r="D20" s="13">
        <f t="shared" si="0"/>
        <v>0</v>
      </c>
      <c r="E20" s="84"/>
      <c r="F20" s="85"/>
    </row>
    <row r="21" spans="1:8" s="11" customFormat="1" x14ac:dyDescent="0.3">
      <c r="B21" s="12"/>
      <c r="C21" s="12"/>
      <c r="D21" s="13">
        <f t="shared" si="0"/>
        <v>0</v>
      </c>
      <c r="E21" s="84"/>
      <c r="F21" s="85"/>
    </row>
    <row r="22" spans="1:8" s="11" customFormat="1" x14ac:dyDescent="0.3">
      <c r="B22" s="12"/>
      <c r="C22" s="12"/>
      <c r="D22" s="13">
        <f t="shared" si="0"/>
        <v>0</v>
      </c>
      <c r="E22" s="84"/>
      <c r="F22" s="85"/>
    </row>
    <row r="23" spans="1:8" s="11" customFormat="1" x14ac:dyDescent="0.3">
      <c r="B23" s="12"/>
      <c r="C23" s="12"/>
      <c r="D23" s="13">
        <f t="shared" si="0"/>
        <v>0</v>
      </c>
      <c r="E23" s="84"/>
      <c r="F23" s="85"/>
    </row>
    <row r="24" spans="1:8" s="11" customFormat="1" x14ac:dyDescent="0.3">
      <c r="B24" s="12"/>
      <c r="C24" s="12"/>
      <c r="D24" s="13">
        <f t="shared" si="0"/>
        <v>0</v>
      </c>
      <c r="E24" s="84"/>
      <c r="F24" s="85"/>
    </row>
    <row r="25" spans="1:8" s="11" customFormat="1" x14ac:dyDescent="0.3">
      <c r="B25" s="12"/>
      <c r="C25" s="12"/>
      <c r="D25" s="13">
        <f t="shared" si="0"/>
        <v>0</v>
      </c>
      <c r="E25" s="84"/>
      <c r="F25" s="85"/>
    </row>
    <row r="26" spans="1:8" s="11" customFormat="1" x14ac:dyDescent="0.3">
      <c r="B26" s="12"/>
      <c r="C26" s="12"/>
      <c r="D26" s="13">
        <f t="shared" si="0"/>
        <v>0</v>
      </c>
      <c r="E26" s="84"/>
      <c r="F26" s="85"/>
    </row>
    <row r="27" spans="1:8" s="11" customFormat="1" x14ac:dyDescent="0.3">
      <c r="B27" s="12"/>
      <c r="C27" s="12"/>
      <c r="D27" s="13">
        <f t="shared" si="0"/>
        <v>0</v>
      </c>
      <c r="E27" s="84"/>
      <c r="F27" s="85"/>
    </row>
    <row r="28" spans="1:8" x14ac:dyDescent="0.3">
      <c r="A28" s="9" t="s">
        <v>37</v>
      </c>
      <c r="B28" s="10">
        <f>SUM(B13:B27)</f>
        <v>0</v>
      </c>
      <c r="C28" s="10">
        <f>SUM(C13:C27)</f>
        <v>0</v>
      </c>
      <c r="D28" s="10">
        <f>SUM(D13:D27)</f>
        <v>0</v>
      </c>
      <c r="E28" s="86"/>
      <c r="F28" s="85"/>
      <c r="G28" s="7"/>
    </row>
    <row r="29" spans="1:8" x14ac:dyDescent="0.3">
      <c r="H29" s="2"/>
    </row>
    <row r="30" spans="1:8" x14ac:dyDescent="0.3">
      <c r="F30" s="7"/>
    </row>
    <row r="31" spans="1:8" x14ac:dyDescent="0.3">
      <c r="A31" s="14" t="s">
        <v>38</v>
      </c>
    </row>
  </sheetData>
  <mergeCells count="17">
    <mergeCell ref="E23:F23"/>
    <mergeCell ref="E12:F12"/>
    <mergeCell ref="E13:F13"/>
    <mergeCell ref="E14:F14"/>
    <mergeCell ref="E15:F15"/>
    <mergeCell ref="E16:F16"/>
    <mergeCell ref="E17:F17"/>
    <mergeCell ref="E18:F18"/>
    <mergeCell ref="E19:F19"/>
    <mergeCell ref="E20:F20"/>
    <mergeCell ref="E21:F21"/>
    <mergeCell ref="E22:F22"/>
    <mergeCell ref="E24:F24"/>
    <mergeCell ref="E25:F25"/>
    <mergeCell ref="E26:F26"/>
    <mergeCell ref="E27:F27"/>
    <mergeCell ref="E28:F28"/>
  </mergeCells>
  <pageMargins left="0.7" right="0.7" top="0.75" bottom="0.75" header="0.3" footer="0.3"/>
  <pageSetup paperSize="9" scale="73" orientation="portrait" r:id="rId1"/>
  <customProperties>
    <customPr name="OrphanNamesCheck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93838-C612-4CEB-995A-D3986388D4E0}">
  <sheetPr>
    <pageSetUpPr fitToPage="1"/>
  </sheetPr>
  <dimension ref="A1:H30"/>
  <sheetViews>
    <sheetView workbookViewId="0">
      <selection activeCell="B5" sqref="B5"/>
    </sheetView>
  </sheetViews>
  <sheetFormatPr defaultRowHeight="14.4" x14ac:dyDescent="0.3"/>
  <cols>
    <col min="1" max="1" width="6.88671875" bestFit="1" customWidth="1"/>
    <col min="2" max="2" width="11.33203125" customWidth="1"/>
    <col min="3" max="3" width="10.6640625" customWidth="1"/>
    <col min="4" max="4" width="10.44140625" bestFit="1" customWidth="1"/>
    <col min="5" max="5" width="9.88671875" customWidth="1"/>
    <col min="6" max="6" width="70.6640625" bestFit="1" customWidth="1"/>
  </cols>
  <sheetData>
    <row r="1" spans="1:7" x14ac:dyDescent="0.3">
      <c r="B1" s="15" t="s">
        <v>44</v>
      </c>
    </row>
    <row r="3" spans="1:7" x14ac:dyDescent="0.3">
      <c r="B3" s="8"/>
    </row>
    <row r="4" spans="1:7" x14ac:dyDescent="0.3">
      <c r="B4">
        <v>2025</v>
      </c>
      <c r="C4" s="35">
        <f>'Accounting Statement'!C11</f>
        <v>6938</v>
      </c>
      <c r="D4">
        <v>2026</v>
      </c>
      <c r="E4" s="35">
        <f>'Accounting Statement'!D11</f>
        <v>6938</v>
      </c>
    </row>
    <row r="6" spans="1:7" x14ac:dyDescent="0.3">
      <c r="D6" t="s">
        <v>31</v>
      </c>
      <c r="E6" s="1">
        <f>E4-C4</f>
        <v>0</v>
      </c>
    </row>
    <row r="7" spans="1:7" x14ac:dyDescent="0.3">
      <c r="D7" t="s">
        <v>32</v>
      </c>
      <c r="E7" s="6">
        <f>IF(AND(C4=0,E4=0),0,IF(C4=0,1,IF(E4=0,-1,(E4-C4)/C4)))</f>
        <v>0</v>
      </c>
      <c r="F7" t="str">
        <f>IF(E7&lt;-0.15,"yes explain",IF(E7&gt;0.15,"Yes explain","No explanation required"))</f>
        <v>No explanation required</v>
      </c>
    </row>
    <row r="9" spans="1:7" x14ac:dyDescent="0.3">
      <c r="B9" s="8" t="s">
        <v>33</v>
      </c>
    </row>
    <row r="10" spans="1:7" x14ac:dyDescent="0.3">
      <c r="B10" s="8"/>
    </row>
    <row r="11" spans="1:7" s="3" customFormat="1" ht="27.6" x14ac:dyDescent="0.3">
      <c r="B11" s="4" t="s">
        <v>34</v>
      </c>
      <c r="C11" s="4" t="s">
        <v>35</v>
      </c>
      <c r="D11" s="5" t="s">
        <v>31</v>
      </c>
      <c r="E11" s="87" t="s">
        <v>36</v>
      </c>
      <c r="F11" s="88"/>
    </row>
    <row r="12" spans="1:7" s="17" customFormat="1" x14ac:dyDescent="0.3">
      <c r="A12" s="16"/>
      <c r="B12" s="13"/>
      <c r="C12" s="13"/>
      <c r="D12" s="13">
        <f>C12-B12</f>
        <v>0</v>
      </c>
      <c r="E12" s="93"/>
      <c r="F12" s="94"/>
      <c r="G12" s="16"/>
    </row>
    <row r="13" spans="1:7" s="11" customFormat="1" x14ac:dyDescent="0.3">
      <c r="B13" s="12"/>
      <c r="C13" s="12"/>
      <c r="D13" s="13">
        <f t="shared" ref="D13:D26" si="0">C13-B13</f>
        <v>0</v>
      </c>
      <c r="E13" s="84"/>
      <c r="F13" s="85"/>
    </row>
    <row r="14" spans="1:7" s="11" customFormat="1" x14ac:dyDescent="0.3">
      <c r="B14" s="12"/>
      <c r="C14" s="12"/>
      <c r="D14" s="13">
        <f t="shared" si="0"/>
        <v>0</v>
      </c>
      <c r="E14" s="84"/>
      <c r="F14" s="85"/>
    </row>
    <row r="15" spans="1:7" s="11" customFormat="1" x14ac:dyDescent="0.3">
      <c r="B15" s="12"/>
      <c r="C15" s="12"/>
      <c r="D15" s="13">
        <f t="shared" si="0"/>
        <v>0</v>
      </c>
      <c r="E15" s="84"/>
      <c r="F15" s="85"/>
    </row>
    <row r="16" spans="1:7" s="11" customFormat="1" x14ac:dyDescent="0.3">
      <c r="B16" s="12"/>
      <c r="C16" s="12"/>
      <c r="D16" s="13">
        <f t="shared" si="0"/>
        <v>0</v>
      </c>
      <c r="E16" s="84"/>
      <c r="F16" s="85"/>
    </row>
    <row r="17" spans="1:8" s="11" customFormat="1" x14ac:dyDescent="0.3">
      <c r="B17" s="12"/>
      <c r="C17" s="12"/>
      <c r="D17" s="13">
        <f t="shared" si="0"/>
        <v>0</v>
      </c>
      <c r="E17" s="84"/>
      <c r="F17" s="85"/>
    </row>
    <row r="18" spans="1:8" s="11" customFormat="1" x14ac:dyDescent="0.3">
      <c r="B18" s="12"/>
      <c r="C18" s="12"/>
      <c r="D18" s="13">
        <f t="shared" si="0"/>
        <v>0</v>
      </c>
      <c r="E18" s="84"/>
      <c r="F18" s="85"/>
    </row>
    <row r="19" spans="1:8" s="11" customFormat="1" x14ac:dyDescent="0.3">
      <c r="B19" s="12"/>
      <c r="C19" s="12"/>
      <c r="D19" s="13">
        <f t="shared" si="0"/>
        <v>0</v>
      </c>
      <c r="E19" s="84"/>
      <c r="F19" s="85"/>
    </row>
    <row r="20" spans="1:8" s="11" customFormat="1" x14ac:dyDescent="0.3">
      <c r="B20" s="12"/>
      <c r="C20" s="12"/>
      <c r="D20" s="13">
        <f t="shared" si="0"/>
        <v>0</v>
      </c>
      <c r="E20" s="84"/>
      <c r="F20" s="85"/>
    </row>
    <row r="21" spans="1:8" s="11" customFormat="1" x14ac:dyDescent="0.3">
      <c r="B21" s="12"/>
      <c r="C21" s="12"/>
      <c r="D21" s="13">
        <f t="shared" si="0"/>
        <v>0</v>
      </c>
      <c r="E21" s="84"/>
      <c r="F21" s="85"/>
    </row>
    <row r="22" spans="1:8" s="11" customFormat="1" x14ac:dyDescent="0.3">
      <c r="B22" s="12"/>
      <c r="C22" s="12"/>
      <c r="D22" s="13">
        <f t="shared" si="0"/>
        <v>0</v>
      </c>
      <c r="E22" s="84"/>
      <c r="F22" s="85"/>
    </row>
    <row r="23" spans="1:8" s="11" customFormat="1" x14ac:dyDescent="0.3">
      <c r="B23" s="12"/>
      <c r="C23" s="12"/>
      <c r="D23" s="13">
        <f t="shared" si="0"/>
        <v>0</v>
      </c>
      <c r="E23" s="84"/>
      <c r="F23" s="85"/>
    </row>
    <row r="24" spans="1:8" s="11" customFormat="1" x14ac:dyDescent="0.3">
      <c r="B24" s="12"/>
      <c r="C24" s="12"/>
      <c r="D24" s="13">
        <f t="shared" si="0"/>
        <v>0</v>
      </c>
      <c r="E24" s="84"/>
      <c r="F24" s="85"/>
    </row>
    <row r="25" spans="1:8" s="11" customFormat="1" x14ac:dyDescent="0.3">
      <c r="B25" s="12"/>
      <c r="C25" s="12"/>
      <c r="D25" s="13">
        <f t="shared" si="0"/>
        <v>0</v>
      </c>
      <c r="E25" s="84"/>
      <c r="F25" s="85"/>
    </row>
    <row r="26" spans="1:8" s="11" customFormat="1" x14ac:dyDescent="0.3">
      <c r="B26" s="12"/>
      <c r="C26" s="12"/>
      <c r="D26" s="13">
        <f t="shared" si="0"/>
        <v>0</v>
      </c>
      <c r="E26" s="84"/>
      <c r="F26" s="85"/>
    </row>
    <row r="27" spans="1:8" x14ac:dyDescent="0.3">
      <c r="A27" s="9" t="s">
        <v>37</v>
      </c>
      <c r="B27" s="10">
        <f>SUM(B12:B26)</f>
        <v>0</v>
      </c>
      <c r="C27" s="10">
        <f>SUM(C12:C26)</f>
        <v>0</v>
      </c>
      <c r="D27" s="10">
        <f>SUM(D12:D26)</f>
        <v>0</v>
      </c>
      <c r="E27" s="86"/>
      <c r="F27" s="85"/>
      <c r="G27" s="7"/>
    </row>
    <row r="28" spans="1:8" x14ac:dyDescent="0.3">
      <c r="H28" s="2"/>
    </row>
    <row r="29" spans="1:8" x14ac:dyDescent="0.3">
      <c r="F29" s="7"/>
    </row>
    <row r="30" spans="1:8" x14ac:dyDescent="0.3">
      <c r="A30" s="14" t="s">
        <v>38</v>
      </c>
    </row>
  </sheetData>
  <mergeCells count="17">
    <mergeCell ref="E22:F22"/>
    <mergeCell ref="E11:F11"/>
    <mergeCell ref="E12:F12"/>
    <mergeCell ref="E13:F13"/>
    <mergeCell ref="E14:F14"/>
    <mergeCell ref="E15:F15"/>
    <mergeCell ref="E16:F16"/>
    <mergeCell ref="E17:F17"/>
    <mergeCell ref="E18:F18"/>
    <mergeCell ref="E19:F19"/>
    <mergeCell ref="E20:F20"/>
    <mergeCell ref="E21:F21"/>
    <mergeCell ref="E23:F23"/>
    <mergeCell ref="E24:F24"/>
    <mergeCell ref="E25:F25"/>
    <mergeCell ref="E26:F26"/>
    <mergeCell ref="E27:F27"/>
  </mergeCells>
  <pageMargins left="0.7" right="0.7" top="0.75" bottom="0.75" header="0.3" footer="0.3"/>
  <pageSetup paperSize="9" scale="73" orientation="portrait" r:id="rId1"/>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FADFC-6470-43E2-982E-F378B14F7A14}">
  <sheetPr>
    <pageSetUpPr fitToPage="1"/>
  </sheetPr>
  <dimension ref="A1:H32"/>
  <sheetViews>
    <sheetView workbookViewId="0">
      <selection activeCell="C43" sqref="C43"/>
    </sheetView>
  </sheetViews>
  <sheetFormatPr defaultRowHeight="14.4" x14ac:dyDescent="0.3"/>
  <cols>
    <col min="1" max="1" width="6.88671875" bestFit="1" customWidth="1"/>
    <col min="2" max="2" width="11.33203125" customWidth="1"/>
    <col min="3" max="3" width="10.6640625" customWidth="1"/>
    <col min="4" max="4" width="10.44140625" bestFit="1" customWidth="1"/>
    <col min="5" max="5" width="9.88671875" customWidth="1"/>
    <col min="6" max="6" width="70.6640625" bestFit="1" customWidth="1"/>
    <col min="7" max="7" width="20.33203125" customWidth="1"/>
  </cols>
  <sheetData>
    <row r="1" spans="1:8" x14ac:dyDescent="0.3">
      <c r="B1" s="15" t="s">
        <v>45</v>
      </c>
    </row>
    <row r="3" spans="1:8" x14ac:dyDescent="0.3">
      <c r="B3" s="8"/>
    </row>
    <row r="4" spans="1:8" x14ac:dyDescent="0.3">
      <c r="B4">
        <v>2025</v>
      </c>
      <c r="C4" s="35">
        <f>'Accounting Statement'!C12</f>
        <v>157839</v>
      </c>
      <c r="D4">
        <v>2026</v>
      </c>
      <c r="E4" s="35">
        <f>'Accounting Statement'!D12</f>
        <v>142166</v>
      </c>
    </row>
    <row r="6" spans="1:8" x14ac:dyDescent="0.3">
      <c r="D6" t="s">
        <v>31</v>
      </c>
      <c r="E6" s="1">
        <f>E4-C4</f>
        <v>-15673</v>
      </c>
    </row>
    <row r="7" spans="1:8" x14ac:dyDescent="0.3">
      <c r="D7" t="s">
        <v>32</v>
      </c>
      <c r="E7" s="6">
        <f>IF(AND(C4=0,E4=0),0,IF(C4=0,1,IF(E4=0,-1,(E4-C4)/C4)))</f>
        <v>-9.9297385310347888E-2</v>
      </c>
      <c r="F7" t="str">
        <f>IF(E7&lt;-0.15,"yes explain",IF(E7&gt;0.15,"Yes explain","No explanation required"))</f>
        <v>No explanation required</v>
      </c>
    </row>
    <row r="9" spans="1:8" x14ac:dyDescent="0.3">
      <c r="B9" s="8" t="s">
        <v>33</v>
      </c>
    </row>
    <row r="10" spans="1:8" ht="15" x14ac:dyDescent="0.35">
      <c r="B10" s="18" t="s">
        <v>46</v>
      </c>
    </row>
    <row r="11" spans="1:8" x14ac:dyDescent="0.3">
      <c r="B11" s="75" t="s">
        <v>41</v>
      </c>
    </row>
    <row r="12" spans="1:8" x14ac:dyDescent="0.3">
      <c r="B12" s="8"/>
    </row>
    <row r="13" spans="1:8" s="3" customFormat="1" ht="27.6" x14ac:dyDescent="0.3">
      <c r="B13" s="4" t="s">
        <v>34</v>
      </c>
      <c r="C13" s="4" t="s">
        <v>35</v>
      </c>
      <c r="D13" s="5" t="s">
        <v>31</v>
      </c>
      <c r="E13" s="87" t="s">
        <v>36</v>
      </c>
      <c r="F13" s="88"/>
      <c r="G13" s="87" t="s">
        <v>47</v>
      </c>
      <c r="H13" s="88"/>
    </row>
    <row r="14" spans="1:8" s="17" customFormat="1" x14ac:dyDescent="0.3">
      <c r="A14" s="16"/>
      <c r="B14" s="13"/>
      <c r="C14" s="13"/>
      <c r="D14" s="73">
        <f>C14-B14</f>
        <v>0</v>
      </c>
      <c r="E14" s="93"/>
      <c r="F14" s="94"/>
      <c r="G14" s="16"/>
    </row>
    <row r="15" spans="1:8" s="11" customFormat="1" x14ac:dyDescent="0.3">
      <c r="B15" s="12"/>
      <c r="C15" s="12"/>
      <c r="D15" s="73">
        <f t="shared" ref="D15:D28" si="0">C15-B15</f>
        <v>0</v>
      </c>
      <c r="E15" s="84"/>
      <c r="F15" s="85"/>
    </row>
    <row r="16" spans="1:8" s="11" customFormat="1" x14ac:dyDescent="0.3">
      <c r="B16" s="12"/>
      <c r="C16" s="12"/>
      <c r="D16" s="73">
        <f t="shared" si="0"/>
        <v>0</v>
      </c>
      <c r="E16" s="84"/>
      <c r="F16" s="85"/>
    </row>
    <row r="17" spans="1:8" s="11" customFormat="1" x14ac:dyDescent="0.3">
      <c r="B17" s="12"/>
      <c r="C17" s="12"/>
      <c r="D17" s="73">
        <f t="shared" si="0"/>
        <v>0</v>
      </c>
      <c r="E17" s="84"/>
      <c r="F17" s="85"/>
    </row>
    <row r="18" spans="1:8" s="11" customFormat="1" x14ac:dyDescent="0.3">
      <c r="B18" s="12"/>
      <c r="C18" s="12"/>
      <c r="D18" s="73">
        <f t="shared" si="0"/>
        <v>0</v>
      </c>
      <c r="E18" s="84"/>
      <c r="F18" s="85"/>
    </row>
    <row r="19" spans="1:8" s="11" customFormat="1" x14ac:dyDescent="0.3">
      <c r="B19" s="12"/>
      <c r="C19" s="12"/>
      <c r="D19" s="73">
        <f t="shared" si="0"/>
        <v>0</v>
      </c>
      <c r="E19" s="84"/>
      <c r="F19" s="85"/>
    </row>
    <row r="20" spans="1:8" s="11" customFormat="1" x14ac:dyDescent="0.3">
      <c r="B20" s="12"/>
      <c r="C20" s="12"/>
      <c r="D20" s="73">
        <f t="shared" si="0"/>
        <v>0</v>
      </c>
      <c r="E20" s="84"/>
      <c r="F20" s="85"/>
    </row>
    <row r="21" spans="1:8" s="11" customFormat="1" x14ac:dyDescent="0.3">
      <c r="B21" s="12"/>
      <c r="C21" s="12"/>
      <c r="D21" s="73">
        <f t="shared" si="0"/>
        <v>0</v>
      </c>
      <c r="E21" s="84"/>
      <c r="F21" s="85"/>
    </row>
    <row r="22" spans="1:8" s="11" customFormat="1" x14ac:dyDescent="0.3">
      <c r="B22" s="12"/>
      <c r="C22" s="12"/>
      <c r="D22" s="73">
        <f t="shared" si="0"/>
        <v>0</v>
      </c>
      <c r="E22" s="84"/>
      <c r="F22" s="85"/>
    </row>
    <row r="23" spans="1:8" s="11" customFormat="1" x14ac:dyDescent="0.3">
      <c r="B23" s="12"/>
      <c r="C23" s="12"/>
      <c r="D23" s="73">
        <f t="shared" si="0"/>
        <v>0</v>
      </c>
      <c r="E23" s="84"/>
      <c r="F23" s="85"/>
    </row>
    <row r="24" spans="1:8" s="11" customFormat="1" x14ac:dyDescent="0.3">
      <c r="B24" s="12"/>
      <c r="C24" s="12"/>
      <c r="D24" s="73">
        <f t="shared" si="0"/>
        <v>0</v>
      </c>
      <c r="E24" s="84"/>
      <c r="F24" s="85"/>
    </row>
    <row r="25" spans="1:8" s="11" customFormat="1" x14ac:dyDescent="0.3">
      <c r="B25" s="12"/>
      <c r="C25" s="12"/>
      <c r="D25" s="73">
        <f t="shared" si="0"/>
        <v>0</v>
      </c>
      <c r="E25" s="84"/>
      <c r="F25" s="85"/>
    </row>
    <row r="26" spans="1:8" s="11" customFormat="1" x14ac:dyDescent="0.3">
      <c r="B26" s="12"/>
      <c r="C26" s="12"/>
      <c r="D26" s="73">
        <f t="shared" si="0"/>
        <v>0</v>
      </c>
      <c r="E26" s="84"/>
      <c r="F26" s="85"/>
    </row>
    <row r="27" spans="1:8" s="11" customFormat="1" x14ac:dyDescent="0.3">
      <c r="B27" s="12"/>
      <c r="C27" s="12"/>
      <c r="D27" s="73">
        <f t="shared" si="0"/>
        <v>0</v>
      </c>
      <c r="E27" s="84"/>
      <c r="F27" s="85"/>
    </row>
    <row r="28" spans="1:8" s="11" customFormat="1" x14ac:dyDescent="0.3">
      <c r="B28" s="12"/>
      <c r="C28" s="12"/>
      <c r="D28" s="73">
        <f t="shared" si="0"/>
        <v>0</v>
      </c>
      <c r="E28" s="84"/>
      <c r="F28" s="85"/>
    </row>
    <row r="29" spans="1:8" x14ac:dyDescent="0.3">
      <c r="A29" s="9" t="s">
        <v>37</v>
      </c>
      <c r="B29" s="10">
        <f>SUM(B14:B28)</f>
        <v>0</v>
      </c>
      <c r="C29" s="10">
        <f>SUM(C14:C28)</f>
        <v>0</v>
      </c>
      <c r="D29" s="74">
        <f>SUM(D14:D28)</f>
        <v>0</v>
      </c>
      <c r="E29" s="86"/>
      <c r="F29" s="85"/>
      <c r="G29" s="7"/>
    </row>
    <row r="30" spans="1:8" x14ac:dyDescent="0.3">
      <c r="H30" s="2"/>
    </row>
    <row r="31" spans="1:8" x14ac:dyDescent="0.3">
      <c r="F31" s="7"/>
    </row>
    <row r="32" spans="1:8" x14ac:dyDescent="0.3">
      <c r="A32" s="14" t="s">
        <v>38</v>
      </c>
    </row>
  </sheetData>
  <mergeCells count="18">
    <mergeCell ref="E29:F29"/>
    <mergeCell ref="E24:F24"/>
    <mergeCell ref="E13:F13"/>
    <mergeCell ref="E14:F14"/>
    <mergeCell ref="E15:F15"/>
    <mergeCell ref="E16:F16"/>
    <mergeCell ref="E17:F17"/>
    <mergeCell ref="E18:F18"/>
    <mergeCell ref="E19:F19"/>
    <mergeCell ref="E20:F20"/>
    <mergeCell ref="E21:F21"/>
    <mergeCell ref="E22:F22"/>
    <mergeCell ref="E23:F23"/>
    <mergeCell ref="G13:H13"/>
    <mergeCell ref="E25:F25"/>
    <mergeCell ref="E26:F26"/>
    <mergeCell ref="E27:F27"/>
    <mergeCell ref="E28:F28"/>
  </mergeCells>
  <pageMargins left="0.7" right="0.7" top="0.75" bottom="0.75" header="0.3" footer="0.3"/>
  <pageSetup paperSize="9" scale="73" orientation="portrait" r:id="rId1"/>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A45DD-14FF-4B6C-9816-262CF75739F0}">
  <sheetPr>
    <pageSetUpPr fitToPage="1"/>
  </sheetPr>
  <dimension ref="B1:G30"/>
  <sheetViews>
    <sheetView workbookViewId="0">
      <selection activeCell="G31" sqref="G31"/>
    </sheetView>
  </sheetViews>
  <sheetFormatPr defaultColWidth="9.109375" defaultRowHeight="14.4" x14ac:dyDescent="0.3"/>
  <cols>
    <col min="1" max="1" width="6.88671875" style="58" bestFit="1" customWidth="1"/>
    <col min="2" max="2" width="11.33203125" style="58" customWidth="1"/>
    <col min="3" max="3" width="10.6640625" style="58" customWidth="1"/>
    <col min="4" max="4" width="31.33203125" style="58" customWidth="1"/>
    <col min="5" max="5" width="9.88671875" style="58" customWidth="1"/>
    <col min="6" max="6" width="12.5546875" style="58" customWidth="1"/>
    <col min="7" max="16384" width="9.109375" style="58"/>
  </cols>
  <sheetData>
    <row r="1" spans="2:7" x14ac:dyDescent="0.3">
      <c r="B1" s="63" t="s">
        <v>48</v>
      </c>
    </row>
    <row r="3" spans="2:7" x14ac:dyDescent="0.3">
      <c r="B3" s="59"/>
    </row>
    <row r="4" spans="2:7" x14ac:dyDescent="0.3">
      <c r="B4" s="58" t="s">
        <v>49</v>
      </c>
      <c r="C4" s="64">
        <f>'Accounting Statement'!D13</f>
        <v>266987</v>
      </c>
      <c r="D4" s="65" t="s">
        <v>50</v>
      </c>
      <c r="E4" s="64">
        <f>'Accounting Statement'!D8</f>
        <v>221148</v>
      </c>
    </row>
    <row r="6" spans="2:7" x14ac:dyDescent="0.3">
      <c r="D6" s="65"/>
    </row>
    <row r="7" spans="2:7" x14ac:dyDescent="0.3">
      <c r="E7" s="66"/>
    </row>
    <row r="8" spans="2:7" x14ac:dyDescent="0.3">
      <c r="E8" s="59" t="s">
        <v>51</v>
      </c>
      <c r="F8" s="59" t="s">
        <v>51</v>
      </c>
      <c r="G8" s="59" t="s">
        <v>51</v>
      </c>
    </row>
    <row r="9" spans="2:7" x14ac:dyDescent="0.3">
      <c r="B9" s="59" t="s">
        <v>52</v>
      </c>
    </row>
    <row r="10" spans="2:7" x14ac:dyDescent="0.3">
      <c r="C10" s="60" t="s">
        <v>72</v>
      </c>
      <c r="D10"/>
      <c r="E10" s="60">
        <v>56500</v>
      </c>
    </row>
    <row r="11" spans="2:7" x14ac:dyDescent="0.3">
      <c r="C11" s="60" t="s">
        <v>73</v>
      </c>
      <c r="D11"/>
      <c r="E11" s="60">
        <v>1800</v>
      </c>
    </row>
    <row r="12" spans="2:7" x14ac:dyDescent="0.3">
      <c r="C12" s="60" t="s">
        <v>74</v>
      </c>
      <c r="D12"/>
      <c r="E12" s="60">
        <v>35265</v>
      </c>
    </row>
    <row r="13" spans="2:7" x14ac:dyDescent="0.3">
      <c r="C13" s="60" t="s">
        <v>75</v>
      </c>
      <c r="D13"/>
      <c r="E13" s="60">
        <v>24065.29</v>
      </c>
    </row>
    <row r="14" spans="2:7" x14ac:dyDescent="0.3">
      <c r="C14" s="60" t="s">
        <v>76</v>
      </c>
      <c r="D14"/>
      <c r="E14" s="60">
        <v>1432.38</v>
      </c>
    </row>
    <row r="15" spans="2:7" x14ac:dyDescent="0.3">
      <c r="C15" s="60" t="s">
        <v>77</v>
      </c>
      <c r="D15"/>
      <c r="E15" s="60">
        <v>720.11</v>
      </c>
    </row>
    <row r="16" spans="2:7" x14ac:dyDescent="0.3">
      <c r="C16" s="60" t="s">
        <v>78</v>
      </c>
      <c r="D16"/>
      <c r="E16" s="60">
        <v>2880</v>
      </c>
    </row>
    <row r="17" spans="2:7" x14ac:dyDescent="0.3">
      <c r="C17" s="60" t="s">
        <v>79</v>
      </c>
      <c r="D17"/>
      <c r="E17" s="60">
        <v>5813.74</v>
      </c>
    </row>
    <row r="18" spans="2:7" x14ac:dyDescent="0.3">
      <c r="C18" s="60" t="s">
        <v>80</v>
      </c>
      <c r="D18"/>
      <c r="E18" s="60">
        <v>11292.16</v>
      </c>
    </row>
    <row r="19" spans="2:7" x14ac:dyDescent="0.3">
      <c r="C19" s="60" t="s">
        <v>81</v>
      </c>
      <c r="D19"/>
      <c r="E19" s="60">
        <v>19734.7</v>
      </c>
    </row>
    <row r="20" spans="2:7" x14ac:dyDescent="0.3">
      <c r="C20" s="60" t="s">
        <v>82</v>
      </c>
      <c r="D20"/>
      <c r="E20" s="60">
        <v>500</v>
      </c>
    </row>
    <row r="21" spans="2:7" x14ac:dyDescent="0.3">
      <c r="C21" s="60" t="s">
        <v>83</v>
      </c>
      <c r="D21"/>
      <c r="E21" s="60">
        <v>1000</v>
      </c>
    </row>
    <row r="22" spans="2:7" x14ac:dyDescent="0.3">
      <c r="C22" s="60" t="s">
        <v>84</v>
      </c>
      <c r="D22"/>
      <c r="E22" s="60">
        <v>6800</v>
      </c>
    </row>
    <row r="23" spans="2:7" x14ac:dyDescent="0.3">
      <c r="C23" s="60" t="s">
        <v>85</v>
      </c>
      <c r="E23" s="60">
        <v>10000</v>
      </c>
    </row>
    <row r="24" spans="2:7" x14ac:dyDescent="0.3">
      <c r="C24" s="60"/>
      <c r="E24" s="60"/>
    </row>
    <row r="25" spans="2:7" x14ac:dyDescent="0.3">
      <c r="F25" s="61">
        <f>SUM(E10:E24)</f>
        <v>177803.38000000003</v>
      </c>
    </row>
    <row r="27" spans="2:7" x14ac:dyDescent="0.3">
      <c r="B27" s="59" t="s">
        <v>53</v>
      </c>
      <c r="E27" s="60">
        <v>89183.06</v>
      </c>
    </row>
    <row r="28" spans="2:7" x14ac:dyDescent="0.3">
      <c r="F28" s="61">
        <f>E27</f>
        <v>89183.06</v>
      </c>
    </row>
    <row r="29" spans="2:7" ht="15" thickBot="1" x14ac:dyDescent="0.35">
      <c r="B29" s="59" t="s">
        <v>54</v>
      </c>
      <c r="G29" s="62">
        <f>F25+F28</f>
        <v>266986.44000000006</v>
      </c>
    </row>
    <row r="30" spans="2:7" ht="15" thickTop="1" x14ac:dyDescent="0.3"/>
  </sheetData>
  <pageMargins left="0.7" right="0.7" top="0.75" bottom="0.75" header="0.3" footer="0.3"/>
  <pageSetup paperSize="9" orientation="portrait" r:id="rId1"/>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7221A-D155-4F57-8165-8FD93BE21DA1}">
  <sheetPr>
    <pageSetUpPr fitToPage="1"/>
  </sheetPr>
  <dimension ref="A1:L40"/>
  <sheetViews>
    <sheetView topLeftCell="A6" workbookViewId="0">
      <selection activeCell="B38" sqref="B38"/>
    </sheetView>
  </sheetViews>
  <sheetFormatPr defaultRowHeight="14.4" x14ac:dyDescent="0.3"/>
  <cols>
    <col min="1" max="1" width="6.88671875" bestFit="1" customWidth="1"/>
    <col min="2" max="2" width="11.33203125" customWidth="1"/>
    <col min="3" max="3" width="10.6640625" customWidth="1"/>
    <col min="4" max="4" width="10.44140625" bestFit="1" customWidth="1"/>
    <col min="5" max="5" width="9.88671875" customWidth="1"/>
    <col min="6" max="6" width="70.6640625" bestFit="1" customWidth="1"/>
    <col min="7" max="7" width="22" bestFit="1" customWidth="1"/>
    <col min="8" max="8" width="13.6640625" customWidth="1"/>
  </cols>
  <sheetData>
    <row r="1" spans="1:8" x14ac:dyDescent="0.3">
      <c r="B1" s="15" t="s">
        <v>55</v>
      </c>
    </row>
    <row r="3" spans="1:8" x14ac:dyDescent="0.3">
      <c r="B3" s="8"/>
    </row>
    <row r="4" spans="1:8" x14ac:dyDescent="0.3">
      <c r="B4">
        <v>2025</v>
      </c>
      <c r="C4" s="35">
        <f>'Accounting Statement'!C16</f>
        <v>867579</v>
      </c>
      <c r="D4">
        <v>2026</v>
      </c>
      <c r="E4" s="35">
        <f>'Accounting Statement'!D16</f>
        <v>876209</v>
      </c>
    </row>
    <row r="6" spans="1:8" x14ac:dyDescent="0.3">
      <c r="D6" t="s">
        <v>31</v>
      </c>
      <c r="E6" s="1">
        <f>E4-C4</f>
        <v>8630</v>
      </c>
    </row>
    <row r="7" spans="1:8" x14ac:dyDescent="0.3">
      <c r="D7" t="s">
        <v>32</v>
      </c>
      <c r="E7" s="6">
        <f>IF(AND(C4=0,E4=0),0,IF(C4=0,1,IF(E4=0,-1,(E4-C4)/C4)))</f>
        <v>9.9472209447208845E-3</v>
      </c>
      <c r="F7" t="str">
        <f>IF(E7&lt;-0.15,"yes explain",IF(E7&gt;0.15,"Yes explain","No explanation required - unless there is a capital payment or receipt in excess of 15% of fixed assets"))</f>
        <v>No explanation required - unless there is a capital payment or receipt in excess of 15% of fixed assets</v>
      </c>
    </row>
    <row r="9" spans="1:8" x14ac:dyDescent="0.3">
      <c r="B9" s="8" t="s">
        <v>33</v>
      </c>
    </row>
    <row r="10" spans="1:8" ht="15" x14ac:dyDescent="0.35">
      <c r="B10" s="19" t="s">
        <v>56</v>
      </c>
    </row>
    <row r="11" spans="1:8" ht="15" x14ac:dyDescent="0.35">
      <c r="B11" s="18" t="s">
        <v>57</v>
      </c>
    </row>
    <row r="12" spans="1:8" s="3" customFormat="1" ht="26.25" customHeight="1" x14ac:dyDescent="0.3">
      <c r="B12" s="4" t="s">
        <v>34</v>
      </c>
      <c r="C12" s="4" t="s">
        <v>35</v>
      </c>
      <c r="D12" s="5" t="s">
        <v>31</v>
      </c>
      <c r="E12" s="87" t="s">
        <v>36</v>
      </c>
      <c r="F12" s="88"/>
      <c r="G12" s="71" t="s">
        <v>58</v>
      </c>
      <c r="H12" s="72" t="s">
        <v>59</v>
      </c>
    </row>
    <row r="13" spans="1:8" s="17" customFormat="1" x14ac:dyDescent="0.3">
      <c r="A13" s="16"/>
      <c r="B13" s="13"/>
      <c r="C13" s="13"/>
      <c r="D13" s="13">
        <f>C13-B13</f>
        <v>0</v>
      </c>
      <c r="E13" s="93"/>
      <c r="F13" s="94"/>
      <c r="G13" s="16"/>
    </row>
    <row r="14" spans="1:8" s="11" customFormat="1" x14ac:dyDescent="0.3">
      <c r="B14" s="12"/>
      <c r="C14" s="12"/>
      <c r="D14" s="13">
        <f t="shared" ref="D14:D27" si="0">C14-B14</f>
        <v>0</v>
      </c>
      <c r="E14" s="84"/>
      <c r="F14" s="85"/>
    </row>
    <row r="15" spans="1:8" s="11" customFormat="1" x14ac:dyDescent="0.3">
      <c r="B15" s="12"/>
      <c r="C15" s="12"/>
      <c r="D15" s="13">
        <f t="shared" si="0"/>
        <v>0</v>
      </c>
      <c r="E15" s="84"/>
      <c r="F15" s="85"/>
    </row>
    <row r="16" spans="1:8" s="11" customFormat="1" x14ac:dyDescent="0.3">
      <c r="B16" s="12"/>
      <c r="C16" s="12"/>
      <c r="D16" s="13">
        <f t="shared" si="0"/>
        <v>0</v>
      </c>
      <c r="E16" s="84"/>
      <c r="F16" s="85"/>
    </row>
    <row r="17" spans="1:12" s="11" customFormat="1" x14ac:dyDescent="0.3">
      <c r="B17" s="12"/>
      <c r="C17" s="12"/>
      <c r="D17" s="13">
        <f t="shared" si="0"/>
        <v>0</v>
      </c>
      <c r="E17" s="84"/>
      <c r="F17" s="85"/>
    </row>
    <row r="18" spans="1:12" s="11" customFormat="1" x14ac:dyDescent="0.3">
      <c r="B18" s="12"/>
      <c r="C18" s="12"/>
      <c r="D18" s="13">
        <f t="shared" si="0"/>
        <v>0</v>
      </c>
      <c r="E18" s="84"/>
      <c r="F18" s="85"/>
      <c r="L18" s="20"/>
    </row>
    <row r="19" spans="1:12" s="11" customFormat="1" x14ac:dyDescent="0.3">
      <c r="B19" s="12"/>
      <c r="C19" s="12"/>
      <c r="D19" s="13">
        <f t="shared" si="0"/>
        <v>0</v>
      </c>
      <c r="E19" s="84"/>
      <c r="F19" s="85"/>
    </row>
    <row r="20" spans="1:12" s="11" customFormat="1" x14ac:dyDescent="0.3">
      <c r="B20" s="12"/>
      <c r="C20" s="12"/>
      <c r="D20" s="13">
        <f t="shared" si="0"/>
        <v>0</v>
      </c>
      <c r="E20" s="84"/>
      <c r="F20" s="85"/>
    </row>
    <row r="21" spans="1:12" s="11" customFormat="1" x14ac:dyDescent="0.3">
      <c r="B21" s="12"/>
      <c r="C21" s="12"/>
      <c r="D21" s="13">
        <f t="shared" si="0"/>
        <v>0</v>
      </c>
      <c r="E21" s="84"/>
      <c r="F21" s="85"/>
    </row>
    <row r="22" spans="1:12" s="11" customFormat="1" x14ac:dyDescent="0.3">
      <c r="B22" s="12"/>
      <c r="C22" s="12"/>
      <c r="D22" s="13">
        <f t="shared" si="0"/>
        <v>0</v>
      </c>
      <c r="E22" s="84"/>
      <c r="F22" s="85"/>
    </row>
    <row r="23" spans="1:12" s="11" customFormat="1" x14ac:dyDescent="0.3">
      <c r="B23" s="12"/>
      <c r="C23" s="12"/>
      <c r="D23" s="13">
        <f t="shared" si="0"/>
        <v>0</v>
      </c>
      <c r="E23" s="84"/>
      <c r="F23" s="85"/>
    </row>
    <row r="24" spans="1:12" s="11" customFormat="1" x14ac:dyDescent="0.3">
      <c r="B24" s="12"/>
      <c r="C24" s="12"/>
      <c r="D24" s="13">
        <f t="shared" si="0"/>
        <v>0</v>
      </c>
      <c r="E24" s="84"/>
      <c r="F24" s="85"/>
    </row>
    <row r="25" spans="1:12" s="11" customFormat="1" x14ac:dyDescent="0.3">
      <c r="B25" s="12"/>
      <c r="C25" s="12"/>
      <c r="D25" s="13">
        <f t="shared" si="0"/>
        <v>0</v>
      </c>
      <c r="E25" s="84"/>
      <c r="F25" s="85"/>
    </row>
    <row r="26" spans="1:12" s="11" customFormat="1" x14ac:dyDescent="0.3">
      <c r="B26" s="12"/>
      <c r="C26" s="12"/>
      <c r="D26" s="13">
        <f t="shared" si="0"/>
        <v>0</v>
      </c>
      <c r="E26" s="84"/>
      <c r="F26" s="85"/>
    </row>
    <row r="27" spans="1:12" s="11" customFormat="1" x14ac:dyDescent="0.3">
      <c r="B27" s="12"/>
      <c r="C27" s="12"/>
      <c r="D27" s="13">
        <f t="shared" si="0"/>
        <v>0</v>
      </c>
      <c r="E27" s="84"/>
      <c r="F27" s="85"/>
    </row>
    <row r="28" spans="1:12" x14ac:dyDescent="0.3">
      <c r="A28" s="9" t="s">
        <v>37</v>
      </c>
      <c r="B28" s="10">
        <f>SUM(B13:B27)</f>
        <v>0</v>
      </c>
      <c r="C28" s="10">
        <f>SUM(C13:C27)</f>
        <v>0</v>
      </c>
      <c r="D28" s="10">
        <f>SUM(D13:D27)</f>
        <v>0</v>
      </c>
      <c r="E28" s="86"/>
      <c r="F28" s="85"/>
      <c r="G28" s="7"/>
    </row>
    <row r="29" spans="1:12" x14ac:dyDescent="0.3">
      <c r="H29" s="2"/>
    </row>
    <row r="30" spans="1:12" x14ac:dyDescent="0.3">
      <c r="A30" s="14" t="s">
        <v>38</v>
      </c>
      <c r="F30" s="7"/>
    </row>
    <row r="32" spans="1:12" ht="15" x14ac:dyDescent="0.35">
      <c r="B32" s="18" t="s">
        <v>60</v>
      </c>
    </row>
    <row r="33" spans="1:8" x14ac:dyDescent="0.3">
      <c r="B33" t="s">
        <v>61</v>
      </c>
    </row>
    <row r="34" spans="1:8" x14ac:dyDescent="0.3">
      <c r="B34">
        <v>2025</v>
      </c>
      <c r="C34" s="35">
        <f>'Accounting Statement'!C45</f>
        <v>0</v>
      </c>
      <c r="D34">
        <v>2026</v>
      </c>
      <c r="E34" s="35">
        <f>'Accounting Statement'!D45</f>
        <v>0</v>
      </c>
    </row>
    <row r="36" spans="1:8" ht="41.4" x14ac:dyDescent="0.3">
      <c r="A36" s="3"/>
      <c r="B36" s="4" t="s">
        <v>34</v>
      </c>
      <c r="C36" s="4" t="s">
        <v>35</v>
      </c>
      <c r="D36" s="5" t="s">
        <v>31</v>
      </c>
      <c r="E36" s="87" t="s">
        <v>36</v>
      </c>
      <c r="F36" s="88"/>
      <c r="G36" s="71" t="s">
        <v>58</v>
      </c>
      <c r="H36" s="72" t="s">
        <v>59</v>
      </c>
    </row>
    <row r="37" spans="1:8" x14ac:dyDescent="0.3">
      <c r="A37" s="16"/>
      <c r="B37" s="13"/>
      <c r="C37" s="13"/>
      <c r="D37" s="13">
        <f>C37-B37</f>
        <v>0</v>
      </c>
      <c r="E37" s="93"/>
      <c r="F37" s="94"/>
      <c r="G37" s="16"/>
      <c r="H37" s="17"/>
    </row>
    <row r="38" spans="1:8" x14ac:dyDescent="0.3">
      <c r="A38" s="11"/>
      <c r="B38" s="12"/>
      <c r="C38" s="12"/>
      <c r="D38" s="13">
        <f t="shared" ref="D38:D39" si="1">C38-B38</f>
        <v>0</v>
      </c>
      <c r="E38" s="84"/>
      <c r="F38" s="85"/>
      <c r="G38" s="11"/>
      <c r="H38" s="11"/>
    </row>
    <row r="39" spans="1:8" x14ac:dyDescent="0.3">
      <c r="A39" s="11"/>
      <c r="B39" s="12"/>
      <c r="C39" s="12"/>
      <c r="D39" s="13">
        <f t="shared" si="1"/>
        <v>0</v>
      </c>
      <c r="E39" s="84"/>
      <c r="F39" s="85"/>
      <c r="G39" s="11"/>
      <c r="H39" s="11"/>
    </row>
    <row r="40" spans="1:8" x14ac:dyDescent="0.3">
      <c r="A40" s="9" t="s">
        <v>37</v>
      </c>
      <c r="B40" s="10">
        <f>SUM(B37:B39)</f>
        <v>0</v>
      </c>
      <c r="C40" s="10">
        <f>SUM(C37:C39)</f>
        <v>0</v>
      </c>
      <c r="D40" s="10">
        <f>SUM(D37:D39)</f>
        <v>0</v>
      </c>
      <c r="E40" s="86"/>
      <c r="F40" s="85"/>
      <c r="G40" s="7"/>
    </row>
  </sheetData>
  <mergeCells count="22">
    <mergeCell ref="E23:F23"/>
    <mergeCell ref="E12:F12"/>
    <mergeCell ref="E13:F13"/>
    <mergeCell ref="E14:F14"/>
    <mergeCell ref="E15:F15"/>
    <mergeCell ref="E16:F16"/>
    <mergeCell ref="E17:F17"/>
    <mergeCell ref="E18:F18"/>
    <mergeCell ref="E19:F19"/>
    <mergeCell ref="E20:F20"/>
    <mergeCell ref="E21:F21"/>
    <mergeCell ref="E22:F22"/>
    <mergeCell ref="E24:F24"/>
    <mergeCell ref="E25:F25"/>
    <mergeCell ref="E26:F26"/>
    <mergeCell ref="E27:F27"/>
    <mergeCell ref="E28:F28"/>
    <mergeCell ref="E40:F40"/>
    <mergeCell ref="E39:F39"/>
    <mergeCell ref="E36:F36"/>
    <mergeCell ref="E37:F37"/>
    <mergeCell ref="E38:F38"/>
  </mergeCells>
  <pageMargins left="0.7" right="0.7" top="0.75" bottom="0.75" header="0.3" footer="0.3"/>
  <pageSetup paperSize="9" scale="73" orientation="portrait" r:id="rId1"/>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0B083-BAB5-4F60-9BA4-1813101D1082}">
  <sheetPr>
    <pageSetUpPr fitToPage="1"/>
  </sheetPr>
  <dimension ref="A1:P22"/>
  <sheetViews>
    <sheetView workbookViewId="0">
      <selection activeCell="E13" sqref="E13:F13"/>
    </sheetView>
  </sheetViews>
  <sheetFormatPr defaultRowHeight="14.4" x14ac:dyDescent="0.3"/>
  <cols>
    <col min="1" max="1" width="6.88671875" bestFit="1" customWidth="1"/>
    <col min="2" max="2" width="11.33203125" customWidth="1"/>
    <col min="3" max="3" width="10.6640625" customWidth="1"/>
    <col min="4" max="4" width="10.44140625" bestFit="1" customWidth="1"/>
    <col min="5" max="5" width="9.88671875" customWidth="1"/>
    <col min="6" max="6" width="70.6640625" bestFit="1" customWidth="1"/>
  </cols>
  <sheetData>
    <row r="1" spans="1:16" x14ac:dyDescent="0.3">
      <c r="B1" s="15" t="s">
        <v>62</v>
      </c>
    </row>
    <row r="3" spans="1:16" x14ac:dyDescent="0.3">
      <c r="B3" s="8"/>
    </row>
    <row r="4" spans="1:16" x14ac:dyDescent="0.3">
      <c r="B4">
        <v>2025</v>
      </c>
      <c r="C4" s="35">
        <f>'Accounting Statement'!C17</f>
        <v>34529</v>
      </c>
      <c r="D4">
        <v>2026</v>
      </c>
      <c r="E4" s="35">
        <f>'Accounting Statement'!D17</f>
        <v>28719</v>
      </c>
    </row>
    <row r="6" spans="1:16" x14ac:dyDescent="0.3">
      <c r="D6" t="s">
        <v>31</v>
      </c>
      <c r="E6" s="1">
        <f>C4-E4</f>
        <v>5810</v>
      </c>
    </row>
    <row r="7" spans="1:16" x14ac:dyDescent="0.3">
      <c r="E7" s="6">
        <f>IF(AND(C4=0,E4=0),0,IF(C4=0,1,IF(E4=0,-1,(E4-C4)/C4)))</f>
        <v>-0.16826435749659707</v>
      </c>
      <c r="F7" t="str">
        <f>IF(D12&lt;-0.15,"yes explain",IF(D12&gt;0.15,"Yes explain","No explanation required"))</f>
        <v>yes explain</v>
      </c>
    </row>
    <row r="9" spans="1:16" x14ac:dyDescent="0.3">
      <c r="B9" s="8" t="s">
        <v>33</v>
      </c>
    </row>
    <row r="10" spans="1:16" ht="15" x14ac:dyDescent="0.35">
      <c r="B10" s="18" t="s">
        <v>63</v>
      </c>
    </row>
    <row r="11" spans="1:16" s="3" customFormat="1" ht="27.6" x14ac:dyDescent="0.3">
      <c r="B11" s="4" t="s">
        <v>34</v>
      </c>
      <c r="C11" s="4" t="s">
        <v>35</v>
      </c>
      <c r="D11" s="5" t="s">
        <v>31</v>
      </c>
      <c r="E11" s="87" t="s">
        <v>36</v>
      </c>
      <c r="F11" s="88"/>
    </row>
    <row r="12" spans="1:16" s="17" customFormat="1" ht="58.2" customHeight="1" x14ac:dyDescent="0.3">
      <c r="A12" s="16"/>
      <c r="B12" s="80">
        <v>34529</v>
      </c>
      <c r="C12" s="80">
        <v>28718.65</v>
      </c>
      <c r="D12" s="80">
        <f>C12-B12</f>
        <v>-5810.3499999999985</v>
      </c>
      <c r="E12" s="95" t="s">
        <v>87</v>
      </c>
      <c r="F12" s="96"/>
      <c r="G12" s="16"/>
    </row>
    <row r="13" spans="1:16" s="11" customFormat="1" x14ac:dyDescent="0.3">
      <c r="B13" s="12"/>
      <c r="C13" s="12"/>
      <c r="D13" s="13">
        <f t="shared" ref="D13:D18" si="0">C13-B13</f>
        <v>0</v>
      </c>
      <c r="E13" s="84"/>
      <c r="F13" s="85"/>
    </row>
    <row r="14" spans="1:16" s="11" customFormat="1" x14ac:dyDescent="0.3">
      <c r="B14" s="12"/>
      <c r="C14" s="12"/>
      <c r="D14" s="13">
        <f t="shared" si="0"/>
        <v>0</v>
      </c>
      <c r="E14" s="84"/>
      <c r="F14" s="85"/>
      <c r="K14" s="79"/>
      <c r="L14" s="79"/>
      <c r="M14" s="79"/>
      <c r="N14" s="79"/>
      <c r="O14" s="79"/>
      <c r="P14" s="79"/>
    </row>
    <row r="15" spans="1:16" s="11" customFormat="1" x14ac:dyDescent="0.3">
      <c r="B15" s="12"/>
      <c r="C15" s="12"/>
      <c r="D15" s="13">
        <f t="shared" si="0"/>
        <v>0</v>
      </c>
      <c r="E15" s="84"/>
      <c r="F15" s="85"/>
      <c r="K15" s="79"/>
      <c r="L15" s="79"/>
      <c r="M15" s="79"/>
      <c r="N15" s="79"/>
      <c r="O15" s="79"/>
      <c r="P15" s="79"/>
    </row>
    <row r="16" spans="1:16" s="11" customFormat="1" x14ac:dyDescent="0.3">
      <c r="B16" s="12"/>
      <c r="C16" s="12"/>
      <c r="D16" s="13">
        <f t="shared" si="0"/>
        <v>0</v>
      </c>
      <c r="E16" s="84"/>
      <c r="F16" s="85"/>
    </row>
    <row r="17" spans="1:8" s="11" customFormat="1" x14ac:dyDescent="0.3">
      <c r="B17" s="12"/>
      <c r="C17" s="12"/>
      <c r="D17" s="13">
        <f t="shared" si="0"/>
        <v>0</v>
      </c>
      <c r="E17" s="84"/>
      <c r="F17" s="85"/>
    </row>
    <row r="18" spans="1:8" s="11" customFormat="1" x14ac:dyDescent="0.3">
      <c r="B18" s="12"/>
      <c r="C18" s="12"/>
      <c r="D18" s="13">
        <f t="shared" si="0"/>
        <v>0</v>
      </c>
      <c r="E18" s="84"/>
      <c r="F18" s="85"/>
    </row>
    <row r="19" spans="1:8" x14ac:dyDescent="0.3">
      <c r="A19" s="9" t="s">
        <v>37</v>
      </c>
      <c r="B19" s="10">
        <f>SUM(B12:B18)</f>
        <v>34529</v>
      </c>
      <c r="C19" s="10">
        <f>SUM(C12:C18)</f>
        <v>28718.65</v>
      </c>
      <c r="D19" s="10">
        <f>SUM(D12:D18)</f>
        <v>-5810.3499999999985</v>
      </c>
      <c r="E19" s="86"/>
      <c r="F19" s="85"/>
      <c r="G19" s="7"/>
    </row>
    <row r="20" spans="1:8" x14ac:dyDescent="0.3">
      <c r="H20" s="2"/>
    </row>
    <row r="21" spans="1:8" x14ac:dyDescent="0.3">
      <c r="F21" s="7"/>
    </row>
    <row r="22" spans="1:8" x14ac:dyDescent="0.3">
      <c r="A22" s="14" t="s">
        <v>38</v>
      </c>
    </row>
  </sheetData>
  <mergeCells count="9">
    <mergeCell ref="E17:F17"/>
    <mergeCell ref="E18:F18"/>
    <mergeCell ref="E19:F19"/>
    <mergeCell ref="E14:F14"/>
    <mergeCell ref="E11:F11"/>
    <mergeCell ref="E12:F12"/>
    <mergeCell ref="E13:F13"/>
    <mergeCell ref="E15:F15"/>
    <mergeCell ref="E16:F16"/>
  </mergeCells>
  <pageMargins left="0.7" right="0.7" top="0.75" bottom="0.75" header="0.3" footer="0.3"/>
  <pageSetup paperSize="9" scale="73" orientation="portrait" r:id="rId1"/>
  <customProperties>
    <customPr name="OrphanNamesCheck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208e19c-5b17-4094-aec2-42b46f4b8985">
      <Terms xmlns="http://schemas.microsoft.com/office/infopath/2007/PartnerControls"/>
    </lcf76f155ced4ddcb4097134ff3c332f>
    <Checked xmlns="3208e19c-5b17-4094-aec2-42b46f4b8985">false</Checked>
    <TaxCatchAll xmlns="a4282608-b355-476e-99d2-d78361927f63" xsi:nil="true"/>
    <Comment xmlns="3208e19c-5b17-4094-aec2-42b46f4b8985" xsi:nil="true"/>
  </documentManagement>
</p:properties>
</file>

<file path=customXml/item2.xml><?xml version="1.0" encoding="utf-8"?>
<TemplafyFormConfiguration><![CDATA[{"formFields":[],"formDataEntries":[]}]]></TemplafyFormConfiguration>
</file>

<file path=customXml/item3.xml><?xml version="1.0" encoding="utf-8"?>
<TemplafyTemplateConfiguration><![CDATA[{"transformationConfigurations":[],"templateName":"blankspreadsheet","templateDescription":"","enableDocumentContentUpdater":false,"version":"2.0"}]]></TemplafyTemplateConfiguration>
</file>

<file path=customXml/item4.xml><?xml version="1.0" encoding="utf-8"?>
<ct:contentTypeSchema xmlns:ct="http://schemas.microsoft.com/office/2006/metadata/contentType" xmlns:ma="http://schemas.microsoft.com/office/2006/metadata/properties/metaAttributes" ct:_="" ma:_="" ma:contentTypeName="Document" ma:contentTypeID="0x010100D44B69AEA72FF14BBE7906383FEED87E" ma:contentTypeVersion="17" ma:contentTypeDescription="Create a new document." ma:contentTypeScope="" ma:versionID="d1c182b6a4570a4566a0b7b47e315b6f">
  <xsd:schema xmlns:xsd="http://www.w3.org/2001/XMLSchema" xmlns:xs="http://www.w3.org/2001/XMLSchema" xmlns:p="http://schemas.microsoft.com/office/2006/metadata/properties" xmlns:ns2="a4282608-b355-476e-99d2-d78361927f63" xmlns:ns3="3208e19c-5b17-4094-aec2-42b46f4b8985" targetNamespace="http://schemas.microsoft.com/office/2006/metadata/properties" ma:root="true" ma:fieldsID="6fd534e551669b3898846209c1487222" ns2:_="" ns3:_="">
    <xsd:import namespace="a4282608-b355-476e-99d2-d78361927f63"/>
    <xsd:import namespace="3208e19c-5b17-4094-aec2-42b46f4b898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Checked"/>
                <xsd:element ref="ns3:MediaServiceObjectDetectorVersions" minOccurs="0"/>
                <xsd:element ref="ns3:MediaLengthInSeconds" minOccurs="0"/>
                <xsd:element ref="ns3:MediaServiceSearchProperties" minOccurs="0"/>
                <xsd:element ref="ns3: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282608-b355-476e-99d2-d78361927f6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387f557-b69a-4c58-983d-5b55ea62c138}" ma:internalName="TaxCatchAll" ma:showField="CatchAllData" ma:web="a4282608-b355-476e-99d2-d78361927f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208e19c-5b17-4094-aec2-42b46f4b898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d5fdd18-c9b7-4c10-b252-07d2a28191e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Checked" ma:index="20" ma:displayName="Checked" ma:default="0" ma:format="Dropdown" ma:indexed="true" ma:internalName="Checked">
      <xsd:simpleType>
        <xsd:restriction base="dms:Boolea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Comment" ma:index="24" nillable="true" ma:displayName="Comment" ma:format="Dropdown" ma:internalName="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2E45BF-1979-4772-91CA-25B57A9F0992}">
  <ds:schemaRefs>
    <ds:schemaRef ds:uri="http://schemas.microsoft.com/office/2006/metadata/properties"/>
    <ds:schemaRef ds:uri="http://schemas.microsoft.com/office/infopath/2007/PartnerControls"/>
    <ds:schemaRef ds:uri="3208e19c-5b17-4094-aec2-42b46f4b8985"/>
    <ds:schemaRef ds:uri="a4282608-b355-476e-99d2-d78361927f63"/>
  </ds:schemaRefs>
</ds:datastoreItem>
</file>

<file path=customXml/itemProps2.xml><?xml version="1.0" encoding="utf-8"?>
<ds:datastoreItem xmlns:ds="http://schemas.openxmlformats.org/officeDocument/2006/customXml" ds:itemID="{460E185F-155A-4A0D-81DB-4F839B431F71}">
  <ds:schemaRefs/>
</ds:datastoreItem>
</file>

<file path=customXml/itemProps3.xml><?xml version="1.0" encoding="utf-8"?>
<ds:datastoreItem xmlns:ds="http://schemas.openxmlformats.org/officeDocument/2006/customXml" ds:itemID="{3F1AD0D3-C2B2-41A7-8D84-5B653192951F}">
  <ds:schemaRefs/>
</ds:datastoreItem>
</file>

<file path=customXml/itemProps4.xml><?xml version="1.0" encoding="utf-8"?>
<ds:datastoreItem xmlns:ds="http://schemas.openxmlformats.org/officeDocument/2006/customXml" ds:itemID="{84496519-62B0-4F02-A8E8-83B8AE82AE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282608-b355-476e-99d2-d78361927f63"/>
    <ds:schemaRef ds:uri="3208e19c-5b17-4094-aec2-42b46f4b89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ADEC4ECC-74D1-4879-B641-E330CD1A33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Accounting Statement</vt:lpstr>
      <vt:lpstr>Box 2 Precept</vt:lpstr>
      <vt:lpstr>Box 3 Receipts</vt:lpstr>
      <vt:lpstr>Box 4 Staff costs</vt:lpstr>
      <vt:lpstr>Box 5 Loan repayments</vt:lpstr>
      <vt:lpstr>Box 6 Payments</vt:lpstr>
      <vt:lpstr>Reserves</vt:lpstr>
      <vt:lpstr>Box 9 Fixed assets</vt:lpstr>
      <vt:lpstr>Box 10 Borrowings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Paterson</dc:creator>
  <cp:keywords/>
  <dc:description/>
  <cp:lastModifiedBy>Judi Weedon</cp:lastModifiedBy>
  <cp:revision/>
  <dcterms:created xsi:type="dcterms:W3CDTF">2023-03-10T09:35:56Z</dcterms:created>
  <dcterms:modified xsi:type="dcterms:W3CDTF">2026-04-09T11:43:02Z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bdouk</vt:lpwstr>
  </property>
  <property fmtid="{D5CDD505-2E9C-101B-9397-08002B2CF9AE}" pid="3" name="TemplafyTemplateId">
    <vt:lpwstr>638049558570502417</vt:lpwstr>
  </property>
  <property fmtid="{D5CDD505-2E9C-101B-9397-08002B2CF9AE}" pid="4" name="TemplafyUserProfileId">
    <vt:lpwstr>637877655583934326</vt:lpwstr>
  </property>
  <property fmtid="{D5CDD505-2E9C-101B-9397-08002B2CF9AE}" pid="5" name="TemplafyLanguageCode">
    <vt:lpwstr>en-GB</vt:lpwstr>
  </property>
  <property fmtid="{D5CDD505-2E9C-101B-9397-08002B2CF9AE}" pid="6" name="TemplafyFromBlank">
    <vt:bool>true</vt:bool>
  </property>
  <property fmtid="{D5CDD505-2E9C-101B-9397-08002B2CF9AE}" pid="7" name="ContentTypeId">
    <vt:lpwstr>0x010100D44B69AEA72FF14BBE7906383FEED87E</vt:lpwstr>
  </property>
  <property fmtid="{D5CDD505-2E9C-101B-9397-08002B2CF9AE}" pid="8" name="MediaServiceImageTags">
    <vt:lpwstr/>
  </property>
</Properties>
</file>